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8_{0581B9B3-50FC-4177-9C13-4C4722CD8305}" xr6:coauthVersionLast="47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Рейтинговая таблица организаций" sheetId="1" r:id="rId1"/>
    <sheet name="Лист1" sheetId="3" r:id="rId2"/>
    <sheet name="Лист2" sheetId="5" r:id="rId3"/>
    <sheet name="для таблиц" sheetId="6" r:id="rId4"/>
    <sheet name="ИТОГ" sheetId="7" r:id="rId5"/>
    <sheet name="Лист3" sheetId="8" r:id="rId6"/>
    <sheet name="описание" sheetId="2" r:id="rId7"/>
  </sheets>
  <definedNames>
    <definedName name="_xlnm._FilterDatabase" localSheetId="0" hidden="1">'Рейтинговая таблица организаций'!$A$3:$BF$3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B16" i="8" l="1"/>
  <c r="B15" i="8"/>
  <c r="T2" i="5" l="1"/>
  <c r="A5" i="1" l="1"/>
  <c r="B5" i="1"/>
  <c r="C5" i="1"/>
  <c r="X5" i="1" s="1"/>
  <c r="D5" i="1"/>
  <c r="K5" i="1" s="1"/>
  <c r="G16" i="8" s="1"/>
  <c r="E5" i="1"/>
  <c r="L5" i="1" s="1"/>
  <c r="J16" i="8" s="1"/>
  <c r="F5" i="1"/>
  <c r="G5" i="1"/>
  <c r="H5" i="1"/>
  <c r="I5" i="1"/>
  <c r="J5" i="1"/>
  <c r="U5" i="1"/>
  <c r="Y5" i="1"/>
  <c r="AC5" i="1"/>
  <c r="AG5" i="1" s="1"/>
  <c r="AD5" i="1"/>
  <c r="AH5" i="1" s="1"/>
  <c r="AE5" i="1"/>
  <c r="AF5" i="1"/>
  <c r="AL5" i="1"/>
  <c r="AN5" i="1"/>
  <c r="AO5" i="1"/>
  <c r="AP5" i="1"/>
  <c r="AV5" i="1"/>
  <c r="AX5" i="1"/>
  <c r="AZ5" i="1"/>
  <c r="A4" i="1"/>
  <c r="R2" i="5"/>
  <c r="S2" i="5"/>
  <c r="U2" i="5"/>
  <c r="V2" i="5"/>
  <c r="W2" i="5"/>
  <c r="X2" i="5"/>
  <c r="Y2" i="5"/>
  <c r="Z2" i="5"/>
  <c r="AA2" i="5"/>
  <c r="R3" i="5"/>
  <c r="S3" i="5"/>
  <c r="T3" i="5"/>
  <c r="U3" i="5"/>
  <c r="V3" i="5"/>
  <c r="W3" i="5"/>
  <c r="X3" i="5"/>
  <c r="Y3" i="5"/>
  <c r="Z3" i="5"/>
  <c r="AA3" i="5"/>
  <c r="Q2" i="5"/>
  <c r="Q3" i="5"/>
  <c r="AK5" i="1" l="1"/>
  <c r="Z5" i="1"/>
  <c r="V16" i="8"/>
  <c r="R5" i="1"/>
  <c r="M16" i="8"/>
  <c r="AA5" i="1"/>
  <c r="AB5" i="1" s="1"/>
  <c r="N5" i="1"/>
  <c r="P16" i="8" s="1"/>
  <c r="O5" i="1"/>
  <c r="S16" i="8" s="1"/>
  <c r="M5" i="1"/>
  <c r="Q5" i="1" s="1"/>
  <c r="AS5" i="1"/>
  <c r="Y5" i="6" s="1"/>
  <c r="AW5" i="1"/>
  <c r="BB5" i="1" s="1"/>
  <c r="AQ5" i="1"/>
  <c r="W5" i="6" s="1"/>
  <c r="AI5" i="1"/>
  <c r="AJ5" i="1" s="1"/>
  <c r="AY5" i="1"/>
  <c r="BC5" i="1" s="1"/>
  <c r="AU5" i="1"/>
  <c r="BA5" i="1" s="1"/>
  <c r="AM5" i="1"/>
  <c r="AR5" i="1" s="1"/>
  <c r="X5" i="6" s="1"/>
  <c r="P5" i="1" l="1"/>
  <c r="S5" i="1" s="1"/>
  <c r="T5" i="1" s="1"/>
  <c r="BD5" i="1"/>
  <c r="AT5" i="1"/>
  <c r="Z5" i="6" s="1"/>
  <c r="A5" i="6"/>
  <c r="U5" i="6" s="1"/>
  <c r="A4" i="6"/>
  <c r="U4" i="6" s="1"/>
  <c r="BE5" i="1" l="1"/>
  <c r="U4" i="1" l="1"/>
  <c r="V15" i="8" s="1"/>
  <c r="E4" i="1"/>
  <c r="L4" i="1" s="1"/>
  <c r="J15" i="8" s="1"/>
  <c r="AP4" i="1" l="1"/>
  <c r="AE4" i="1"/>
  <c r="B4" i="1"/>
  <c r="B4" i="7" s="1"/>
  <c r="C4" i="1"/>
  <c r="AM4" i="1" s="1"/>
  <c r="D4" i="1"/>
  <c r="K4" i="1" s="1"/>
  <c r="F4" i="1"/>
  <c r="G4" i="1"/>
  <c r="H4" i="1"/>
  <c r="I4" i="1"/>
  <c r="J4" i="1"/>
  <c r="Z4" i="1"/>
  <c r="Y4" i="1"/>
  <c r="AC4" i="1"/>
  <c r="AG4" i="1" s="1"/>
  <c r="AD4" i="1"/>
  <c r="AH4" i="1" s="1"/>
  <c r="R4" i="6" s="1"/>
  <c r="AF4" i="1"/>
  <c r="AL4" i="1"/>
  <c r="AN4" i="1"/>
  <c r="AO4" i="1"/>
  <c r="AV4" i="1"/>
  <c r="AX4" i="1"/>
  <c r="AZ4" i="1"/>
  <c r="AG5" i="6"/>
  <c r="B5" i="7"/>
  <c r="R5" i="6"/>
  <c r="R4" i="1" l="1"/>
  <c r="M15" i="8"/>
  <c r="M4" i="1"/>
  <c r="Q4" i="1" s="1"/>
  <c r="F4" i="6" s="1"/>
  <c r="G15" i="8"/>
  <c r="O4" i="1"/>
  <c r="S15" i="8" s="1"/>
  <c r="N4" i="1"/>
  <c r="P15" i="8" s="1"/>
  <c r="R6" i="6"/>
  <c r="AC5" i="6"/>
  <c r="AR4" i="1"/>
  <c r="X4" i="6" s="1"/>
  <c r="X6" i="6" s="1"/>
  <c r="S5" i="6"/>
  <c r="AI4" i="1"/>
  <c r="AS4" i="1"/>
  <c r="Y4" i="6" s="1"/>
  <c r="Y6" i="6" s="1"/>
  <c r="G4" i="6"/>
  <c r="G5" i="6"/>
  <c r="AG4" i="6"/>
  <c r="J4" i="6"/>
  <c r="O4" i="6"/>
  <c r="C5" i="6"/>
  <c r="AA4" i="6"/>
  <c r="AA5" i="6"/>
  <c r="D4" i="6"/>
  <c r="AH4" i="6"/>
  <c r="B4" i="6"/>
  <c r="V4" i="6" s="1"/>
  <c r="AH5" i="6"/>
  <c r="AY4" i="1"/>
  <c r="L4" i="6"/>
  <c r="Q5" i="6"/>
  <c r="F5" i="6"/>
  <c r="Q4" i="6"/>
  <c r="L5" i="6"/>
  <c r="AK4" i="1"/>
  <c r="AQ4" i="1" s="1"/>
  <c r="W4" i="6" s="1"/>
  <c r="W6" i="6" s="1"/>
  <c r="AU4" i="1"/>
  <c r="BA4" i="1" s="1"/>
  <c r="C4" i="6"/>
  <c r="AW4" i="1"/>
  <c r="X4" i="1"/>
  <c r="AA4" i="1" s="1"/>
  <c r="AB4" i="1" s="1"/>
  <c r="B5" i="6"/>
  <c r="V5" i="6" s="1"/>
  <c r="P4" i="1" l="1"/>
  <c r="S4" i="1" s="1"/>
  <c r="T4" i="1" s="1"/>
  <c r="AT4" i="1"/>
  <c r="Z4" i="6" s="1"/>
  <c r="Z6" i="6" s="1"/>
  <c r="S4" i="6"/>
  <c r="S6" i="6" s="1"/>
  <c r="AJ4" i="1"/>
  <c r="E4" i="7" s="1"/>
  <c r="Q6" i="6"/>
  <c r="F6" i="6"/>
  <c r="L6" i="6"/>
  <c r="G6" i="6"/>
  <c r="M4" i="6"/>
  <c r="M5" i="6"/>
  <c r="T5" i="6"/>
  <c r="H5" i="6"/>
  <c r="G5" i="7"/>
  <c r="BB4" i="1"/>
  <c r="AD4" i="6" s="1"/>
  <c r="BC4" i="1"/>
  <c r="AE4" i="6" s="1"/>
  <c r="AE5" i="6"/>
  <c r="D5" i="6"/>
  <c r="J5" i="6"/>
  <c r="O5" i="6"/>
  <c r="E4" i="6"/>
  <c r="K4" i="6"/>
  <c r="AB4" i="6"/>
  <c r="P4" i="6"/>
  <c r="AC4" i="6"/>
  <c r="AC6" i="6" s="1"/>
  <c r="AB5" i="6"/>
  <c r="K5" i="6"/>
  <c r="P5" i="6"/>
  <c r="E5" i="6"/>
  <c r="H4" i="6" l="1"/>
  <c r="BD4" i="1"/>
  <c r="G4" i="7" s="1"/>
  <c r="G6" i="7" s="1"/>
  <c r="M6" i="6"/>
  <c r="AE6" i="6"/>
  <c r="H6" i="6"/>
  <c r="T4" i="6"/>
  <c r="T6" i="6" s="1"/>
  <c r="I4" i="6"/>
  <c r="AF5" i="6"/>
  <c r="C5" i="7"/>
  <c r="AD5" i="6"/>
  <c r="AD6" i="6" s="1"/>
  <c r="F5" i="7"/>
  <c r="E5" i="7"/>
  <c r="E6" i="7" s="1"/>
  <c r="F4" i="7"/>
  <c r="F6" i="7" l="1"/>
  <c r="C4" i="7"/>
  <c r="C6" i="7" s="1"/>
  <c r="I5" i="6"/>
  <c r="I6" i="6" s="1"/>
  <c r="AF4" i="6"/>
  <c r="AF6" i="6" s="1"/>
  <c r="D4" i="7"/>
  <c r="N4" i="6"/>
  <c r="BE4" i="1"/>
  <c r="D5" i="7"/>
  <c r="N5" i="6"/>
  <c r="D6" i="7" l="1"/>
  <c r="BF5" i="1"/>
  <c r="BF4" i="1"/>
  <c r="N6" i="6"/>
  <c r="H4" i="7"/>
  <c r="AI4" i="6"/>
  <c r="H5" i="7"/>
  <c r="AI5" i="6"/>
  <c r="H6" i="7" l="1"/>
  <c r="AJ5" i="6"/>
  <c r="I5" i="7"/>
  <c r="I4" i="7"/>
  <c r="AJ4" i="6"/>
</calcChain>
</file>

<file path=xl/sharedStrings.xml><?xml version="1.0" encoding="utf-8"?>
<sst xmlns="http://schemas.openxmlformats.org/spreadsheetml/2006/main" count="417" uniqueCount="247">
  <si>
    <t>№ п/п</t>
  </si>
  <si>
    <t>Наименование учреждения</t>
  </si>
  <si>
    <t xml:space="preserve">1. Открытость и доступность информации об организации </t>
  </si>
  <si>
    <t>2. Комфортность условий предоставления услуг</t>
  </si>
  <si>
    <t>Крит2</t>
  </si>
  <si>
    <t>3. Доступность услуг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</si>
  <si>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</si>
  <si>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</si>
  <si>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</si>
  <si>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оказания услуг</t>
  </si>
  <si>
    <t>Крит5</t>
  </si>
  <si>
    <t>ИТОГ</t>
  </si>
  <si>
    <t>1.1.1. И.стенд</t>
  </si>
  <si>
    <t>1.1.2. И.сайт</t>
  </si>
  <si>
    <t>1.2.1. С.дист</t>
  </si>
  <si>
    <t>1.3.1.У.стенд</t>
  </si>
  <si>
    <t>1.3.2. У.сайт</t>
  </si>
  <si>
    <t>1.1. П.инф</t>
  </si>
  <si>
    <t>1.2. П.дист</t>
  </si>
  <si>
    <t>1.3. П.открУ</t>
  </si>
  <si>
    <t>2.1.1.С.комф</t>
  </si>
  <si>
    <t>2.3.1.У.комф.</t>
  </si>
  <si>
    <t>2.1. П.комф</t>
  </si>
  <si>
    <t>2.3. У.комф.</t>
  </si>
  <si>
    <t>3.1.1. С.Орг.Д</t>
  </si>
  <si>
    <t>3.2.1. С.Усл.Д</t>
  </si>
  <si>
    <t>3.3.1. У.дост</t>
  </si>
  <si>
    <t>3.1. П.орг.Д</t>
  </si>
  <si>
    <t>3.2. П.усл.Д</t>
  </si>
  <si>
    <t>3.3. П.дост.У</t>
  </si>
  <si>
    <t>4.1.1. У.перв.К</t>
  </si>
  <si>
    <t>4.2.1. У.оказ.усл</t>
  </si>
  <si>
    <t>4.3.1. У.вежл.дист</t>
  </si>
  <si>
    <t>4.1. П.перв.К</t>
  </si>
  <si>
    <t>4.2. П.оказ.усл</t>
  </si>
  <si>
    <t>4.3. П.вежл.дист.У</t>
  </si>
  <si>
    <t>5.1.1. У.реком</t>
  </si>
  <si>
    <t>5.2.1.1. У.орг.усл.</t>
  </si>
  <si>
    <t>5.3.1. У.уд</t>
  </si>
  <si>
    <t>5.1. П.реком</t>
  </si>
  <si>
    <t>5.2.П.Орг.усл.</t>
  </si>
  <si>
    <t>5.3. П.уд</t>
  </si>
  <si>
    <t>общий балл</t>
  </si>
  <si>
    <t>Рейтинг</t>
  </si>
  <si>
    <t>Выборка (анкет)</t>
  </si>
  <si>
    <t>критерии</t>
  </si>
  <si>
    <t>показатели</t>
  </si>
  <si>
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</si>
  <si>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</si>
  <si>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</si>
  <si>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</si>
  <si>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</si>
  <si>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</si>
  <si>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 xml:space="preserve">Обеспечение в организации социальной сферы комфортных условий для предоставления услуг </t>
  </si>
  <si>
    <t>Наличие комфортных условий для предоставления услуг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</si>
  <si>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</si>
  <si>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Удовлетворенность комфортностью предоставления услуг организацией социальной сферы</t>
  </si>
  <si>
    <t>Оборудование помещений организации социальной сферы и прилегающей к ней территории с учетом доступности для инвалидов:</t>
  </si>
  <si>
    <t>Наличие в помещениях организации социальной сферы и на прилегающей к ней территории: оборудованных входных групп пандусами (подъемными платформами);  выделенных стоянок для автотранспортных средств инвалидов; 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</t>
  </si>
  <si>
    <t>Обеспечение в организации социальной сферы условий доступности, позволяющих инвалидам получать услуги наравне с другими:</t>
  </si>
  <si>
    <t>Наличие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</si>
  <si>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</si>
  <si>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Удовлетворенность доступностью услуг для инвалидов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</si>
  <si>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</si>
  <si>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</si>
  <si>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</si>
  <si>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</si>
  <si>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</si>
  <si>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 при использовании дистанционных форм взаимодействия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</si>
  <si>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</si>
  <si>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 xml:space="preserve">Готовность получателей услуг рекомендовать организацию социальной сферы родственникам и знакомым 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</si>
  <si>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</si>
  <si>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</si>
  <si>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Удовлетворенность получателей услуг в целом условиями оказания услуг в организации социальной сферы</t>
  </si>
  <si>
    <t>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(кол-во удовлетворенных)</t>
  </si>
  <si>
    <t>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 (количество)</t>
  </si>
  <si>
    <t>кол-во</t>
  </si>
  <si>
    <t>Крит1</t>
  </si>
  <si>
    <t>2.2.2. С.своевр</t>
  </si>
  <si>
    <t>кол-во респондентов</t>
  </si>
  <si>
    <t>в т.ч. удовл.</t>
  </si>
  <si>
    <t>Выберите организацию</t>
  </si>
  <si>
    <t>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</si>
  <si>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3. Комфортность условий предоставления услуг Обеспечение в организации комфортных условий для предоставления услуг.</t>
  </si>
  <si>
    <t>Доступность услуг для инвалидов Оборудование территории, прилегающей к организации соц услуг, и ее помещений с учетом доступности инвалидов.</t>
  </si>
  <si>
    <t>Обеспечение в организации условий доступности, позволяющих инвалидам получать услуги наравне с другими, включая:</t>
  </si>
  <si>
    <t>Названия строк</t>
  </si>
  <si>
    <t>Сумма по полю Пользовались ли Вы официальным сайтом организации, чтобы получить информацию о ее деятельности?</t>
  </si>
  <si>
    <t>Сумма по полю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</si>
  <si>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Сумма по полю Имеете ли Вы (или лицо, представителем которого Вы являетесь) установленную группу инвалидности?</t>
  </si>
  <si>
    <t>Сумма по полю Удовлетворены ли Вы доступностью предоставления услуг для инвалидов в организации?</t>
  </si>
  <si>
    <t>2. Комфортность условий осуществления образовательной деятельности</t>
  </si>
  <si>
    <t>5. Удовлетворенность условиями осуществления образовательной деятельности</t>
  </si>
  <si>
    <t>Количество по полю Выберите организацию культуры</t>
  </si>
  <si>
    <t>Сумма по полю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</si>
  <si>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Сумма по полю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</si>
  <si>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Сумма по полю Удовлетворены ли Вы комфортностью условий предоставления услуг в организации</t>
  </si>
  <si>
    <t>Сумма по полю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</t>
  </si>
  <si>
    <t>Сумма по полю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организацию?</t>
  </si>
  <si>
    <t xml:space="preserve">Сумма по полю Пользовались ли Вы какими-либо дистанционными способами взаимодействия с организацией? </t>
  </si>
  <si>
    <t>Сумма по полю Удовлетворены ли Вы доброжелательностью и вежливостью работников организации, с которыми взаимодействовали в дистанционной форме?</t>
  </si>
  <si>
    <t>Сумма по полю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</si>
  <si>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Сумма по полю Удовлетворены ли Вы организационными условиями предоставления услуг (графиком работы организации)?</t>
  </si>
  <si>
    <t>Сумма по полю Удовлетворены ли Вы в целом условиями оказания услуг в организации?</t>
  </si>
  <si>
    <t>телефон</t>
  </si>
  <si>
    <t>электронной почты</t>
  </si>
  <si>
    <t>электронных сервисов (форма для подачи электронного обращения (жалобы, предложения), получение консультации по оказываемым услугам и пр.)</t>
  </si>
  <si>
    <t>раздела «Часто задаваемые вопросы»</t>
  </si>
  <si>
    <t>технической возможности выражения получателем услуг мнения о качестве условий оказания услуг учреждением (наличие анкеты для опроса граждан или гиперссылки на нее)</t>
  </si>
  <si>
    <t>иного дистанционного способа взаимодействия</t>
  </si>
  <si>
    <t>наличие комфортной зоны отдыха (ожидания);</t>
  </si>
  <si>
    <t>наличие и понятность навигации внутри организации;</t>
  </si>
  <si>
    <t>доступность питьевой воды;</t>
  </si>
  <si>
    <t>наличие и доступность санитарно-гигиенических помещений (чистота помещений, наличие мыла, воды, туалетной бумаги и пр.);</t>
  </si>
  <si>
    <t>санитарное состояние помещений организаций;</t>
  </si>
  <si>
    <t>оборудование входных групп пандусами/подъемными платформами;</t>
  </si>
  <si>
    <t>наличие выделенных стоянок для автотранспортных средств инвалидов;</t>
  </si>
  <si>
    <t>наличие адаптированных лифтов, поручней, расширенных дверных проемов;</t>
  </si>
  <si>
    <t>наличие сменных кресел-колясок;</t>
  </si>
  <si>
    <t>наличие специально оборудованных санитарно-гигиенических помещений в организации</t>
  </si>
  <si>
    <t>1
дублирование для инвалидов по слуху и зрению
звуковой и зрительной информации</t>
  </si>
  <si>
    <t>2
дублирование надписей, знаков и иной текстовой и
графической информации знаками, выполненными
рельефно-точечным шрифтом Брайля</t>
  </si>
  <si>
    <t>3
возможность представления инвалидам по слуху (слуху
и зрению) услуг сурдопереводчика
(тифлосурдопереводчика)</t>
  </si>
  <si>
    <t>4
наличие альтернативной версии официального сайта
организации в сети "Интернет" для инвалидов по
зрению</t>
  </si>
  <si>
    <t>5
помощь оказываемая работниками организации,
прошедшими необходимое обучение
(инструктирование) (возможность сопровождения
работниками организации)</t>
  </si>
  <si>
    <t>6
наличие возможности предоставления
образовательных услуг в дистанционном режиме или
на дому.</t>
  </si>
  <si>
    <t>транспортная доступность</t>
  </si>
  <si>
    <t>доступность записи</t>
  </si>
  <si>
    <t>1.1 "Открытость и доступность информации об организации на информационных стендах в помещении организации</t>
  </si>
  <si>
    <t>1.2 "Открытость и доступность информации об организации на официальном сайте организации в сети "Интернет»</t>
  </si>
  <si>
    <t>открытость и доступность</t>
  </si>
  <si>
    <t>комфортность условий</t>
  </si>
  <si>
    <t>доступность для инвалидов</t>
  </si>
  <si>
    <t>доброжелательность и вежливость</t>
  </si>
  <si>
    <t>удовлетворённость условиями</t>
  </si>
  <si>
    <t>1.1. Б.О.</t>
  </si>
  <si>
    <t>1.3. Б.О.</t>
  </si>
  <si>
    <t>среднее</t>
  </si>
  <si>
    <t>10.  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</si>
  <si>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11. Информация о планируемых мероприятиях (анонсы, афиши, акции), новости, события</t>
  </si>
  <si>
    <t>12. 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</si>
  <si>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13. 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</si>
  <si>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1. Полное и сокращенное наименование организации культуры, почтовый адрес, контактные телефоны и адреса электронной почты</t>
  </si>
  <si>
    <t>2. Место нахождения организации культуры и ее филиалов (при наличии)</t>
  </si>
  <si>
    <t>3. 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</si>
  <si>
    <t>4. Учредительные документы (копия устава организации культуры, свидетельство о государственной регистрации, решения учредителя о создании организации культуры и назначении ее руководителя, положения о филиалах и представительствах (при наличии))</t>
  </si>
  <si>
    <t>5. 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</si>
  <si>
    <t>6. Режим, график работы организации культуры</t>
  </si>
  <si>
    <t>7. Виды предоставляемых услуг организацией культуры</t>
  </si>
  <si>
    <t>8.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</si>
  <si>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t>9. Материально-техническое обеспечение предоставления услуг</t>
  </si>
  <si>
    <t>Удовлетворённость открытостью, полнотой и доступностью информации на информационных стендахи</t>
  </si>
  <si>
    <t>Удовлетворённость открытостью, полнотой и доступностью информации на  официальном сайте</t>
  </si>
  <si>
    <t>Удовлетворённость комфортностью условий предоставления услуг в организации?</t>
  </si>
  <si>
    <t>Удовлетворённость доступностью предоставления услуг для инвалидов в организации?</t>
  </si>
  <si>
    <t>Удовлетворённость доброжелательностью и вежливостью работников организации, обеспечивающих первичный контакт</t>
  </si>
  <si>
    <t>Удовлетворённость доброжелательностью и вежливостью работников организации, обеспечивающих непосредственное оказание услуги</t>
  </si>
  <si>
    <t>Удовлетворённость доброжелательностью и вежливостью работников организации,         с которыми взаимодействовали в дистанционной форме</t>
  </si>
  <si>
    <t>Готовность рекомендовать данную организацию родственникам и знакомым</t>
  </si>
  <si>
    <t>Удовлетворённость графиком работы организации</t>
  </si>
  <si>
    <t>Удовлетворённость в целом условиями оказания услуг</t>
  </si>
  <si>
    <t>[1] В соответствии с Методическими рекомендациями по организации и проведению независимой оценки качества условий оказания услуг организациями в сфере культуры (Распоряжение Министерства культуры Российской Федерации № Р-1681 от 18 декабря 2020 г.).</t>
  </si>
  <si>
    <t>Количественные результаты независимой оценки качества оказания услуг организациями</t>
  </si>
  <si>
    <t>Шаблон сформирован 27.11.2023 08:45</t>
  </si>
  <si>
    <t>Публично-правовое образование</t>
  </si>
  <si>
    <t>Сфера деятельности</t>
  </si>
  <si>
    <t>1 - Культура</t>
  </si>
  <si>
    <t>Период проведения независимой оценки</t>
  </si>
  <si>
    <t>2023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</si>
  <si>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</si>
  <si>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</si>
  <si>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</si>
  <si>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</si>
  <si>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</si>
  <si>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</si>
  <si>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</si>
  <si>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</si>
  <si>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</si>
  <si>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</si>
  <si>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предоставления услуги, в том числе время ожидания ее предоставления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</si>
  <si>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</si>
  <si>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</si>
  <si>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</si>
  <si>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</si>
  <si>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</si>
  <si>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</si>
  <si>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</si>
  <si>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 Обеспечение в организации социальной сферы комфортных условий предоставления услуг</t>
  </si>
  <si>
    <t>2.3 Доля получателей услуг удовлетворенных комфортностью предоставления услуг организацией социальной сферы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</si>
  <si>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</si>
  <si>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</si>
  <si>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 Доля получателей услуг, удовлетворенных доступностью услуг для инвалидов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</si>
  <si>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</si>
  <si>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</si>
  <si>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</si>
  <si>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</si>
  <si>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</si>
  <si>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>5.3 Доля получателей услуг, удовлетворенных в целом условиями оказания услуг в организации социальной сферы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</si>
  <si>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</si>
  <si>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</si>
  <si>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</si>
  <si>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</si>
  <si>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</si>
  <si>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</si>
  <si>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2.3.1 - Удовлетворенность комфортностью предоставления услуг организацией социальной сферы.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</si>
  <si>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</si>
  <si>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</si>
  <si>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3.3.1 - Удовлетворенность доступностью услуг для инвалидов.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</si>
  <si>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</si>
  <si>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</si>
  <si>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</si>
  <si>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5.1.1 - Готовность получателей услуг рекомендовать организацию социальной сферы родственникам и знакомым.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</si>
  <si>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</si>
  <si>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5.3.1 - Удовлетворенность получателей услуг в целом условиями оказания услуг в организации социальной сферы.</t>
  </si>
  <si>
    <t>Наименование индикатора</t>
  </si>
  <si>
    <t>Выполнение индикатора</t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</si>
  <si>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</si>
  <si>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</si>
  <si>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</si>
  <si>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</si>
  <si>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</si>
  <si>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</si>
  <si>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</si>
  <si>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</si>
  <si>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</si>
  <si>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</si>
  <si>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</si>
  <si>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</si>
  <si>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</si>
  <si>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</si>
  <si>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</si>
  <si>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количество условий доступности, позволяющих инвалидам получать услуги наравне с другими</t>
  </si>
  <si>
    <t>90</t>
  </si>
  <si>
    <t>94</t>
  </si>
  <si>
    <t>2</t>
  </si>
  <si>
    <t>3</t>
  </si>
  <si>
    <t>20</t>
  </si>
  <si>
    <t>Количество комфортных условий для предоставления услуг (от одного до четырех включительно)</t>
  </si>
  <si>
    <t>4</t>
  </si>
  <si>
    <t>99</t>
  </si>
  <si>
    <t>98</t>
  </si>
  <si>
    <t>97</t>
  </si>
  <si>
    <t>Оборудовать помещение библиотеки санитарно-гигиеническими помещениями. Создать условия доступности организации культуры для инвалидов-колясочников.</t>
  </si>
  <si>
    <t>Муниципальное бюджетное учреждение культуры «Черноморская централизованная библиотечная система»</t>
  </si>
  <si>
    <t>архитектурное здание ,Наличие сменных кресел-колясок,  Дублирование надписей, знаков и иной текстовой и графической информации знаками, выполненными рельефно-точечным шрифтом БрайляПомощь оказываемая работниками организации, прошедшими необходимое обучение (инструктирование) (возможность сопровождения работниками организации)</t>
  </si>
  <si>
    <t>Муниципальное бюджетное учреждение культуры «Централизованная клубная система» муниципальное образования Черноморский район Республики Крым</t>
  </si>
  <si>
    <t>Наличие сменных кресел-колясокДублирование для инвалидов по слуху и зрению звуковой и зрительной информации	 Дублирование надписей, знаков и иной текстовой и графической информации знаками, выполненными рельефно-точечным шрифтом Брайля	 Возможность представления инвалидам по слуху (слуху и зрению) услуг сурдопереводчика (тифлосурдопереводчика)Помощь оказываемая работниками организации, прошедшими необходимое обучение (инструктирование) (возможность сопровождения работниками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</si>
</sst>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</cellStyleXfs>
  <cellXfs count="187">
    <xf numFmtId="0" fontId="0" fillId="0" borderId="0" xfId="0"/>
    <xf numFmtId="0" fontId="4" fillId="0" borderId="0" xfId="2" applyNumberFormat="1" applyFont="1"/>
    <xf numFmtId="0" fontId="4" fillId="0" borderId="6" xfId="2" applyNumberFormat="1" applyFont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7" fillId="0" borderId="6" xfId="1" applyNumberFormat="1" applyFont="1" applyFill="1" applyBorder="1" applyAlignment="1">
      <alignment horizontal="center"/>
    </xf>
    <xf numFmtId="1" fontId="1" fillId="0" borderId="6" xfId="1" applyNumberFormat="1" applyFont="1" applyBorder="1" applyAlignment="1">
      <alignment horizontal="center"/>
    </xf>
    <xf numFmtId="0" fontId="1" fillId="0" borderId="6" xfId="3" applyNumberFormat="1" applyBorder="1" applyAlignment="1">
      <alignment horizontal="center"/>
    </xf>
    <xf numFmtId="1" fontId="8" fillId="6" borderId="6" xfId="2" applyNumberFormat="1" applyFont="1" applyFill="1" applyBorder="1" applyAlignment="1">
      <alignment horizontal="center"/>
    </xf>
    <xf numFmtId="1" fontId="1" fillId="0" borderId="6" xfId="3" applyNumberFormat="1" applyBorder="1" applyAlignment="1">
      <alignment horizontal="center"/>
    </xf>
    <xf numFmtId="0" fontId="4" fillId="0" borderId="0" xfId="2"/>
    <xf numFmtId="0" fontId="7" fillId="0" borderId="0" xfId="2" applyNumberFormat="1" applyFont="1"/>
    <xf numFmtId="0" fontId="1" fillId="0" borderId="0" xfId="3"/>
    <xf numFmtId="0" fontId="2" fillId="0" borderId="0" xfId="3" applyFont="1"/>
    <xf numFmtId="0" fontId="5" fillId="0" borderId="0" xfId="2" applyNumberFormat="1" applyFont="1" applyAlignment="1"/>
    <xf numFmtId="0" fontId="4" fillId="0" borderId="0" xfId="2" applyNumberFormat="1"/>
    <xf numFmtId="0" fontId="5" fillId="4" borderId="0" xfId="2" applyNumberFormat="1" applyFont="1" applyFill="1" applyBorder="1" applyAlignment="1">
      <alignment horizontal="left" vertical="center"/>
    </xf>
    <xf numFmtId="0" fontId="5" fillId="4" borderId="0" xfId="2" applyNumberFormat="1" applyFont="1" applyFill="1" applyBorder="1" applyAlignment="1">
      <alignment horizontal="center" vertical="center"/>
    </xf>
    <xf numFmtId="0" fontId="4" fillId="4" borderId="0" xfId="2" applyNumberFormat="1" applyFont="1" applyFill="1" applyBorder="1" applyAlignment="1">
      <alignment horizontal="center" vertical="center"/>
    </xf>
    <xf numFmtId="0" fontId="4" fillId="4" borderId="0" xfId="2" applyFill="1"/>
    <xf numFmtId="0" fontId="1" fillId="6" borderId="0" xfId="3" applyFont="1" applyFill="1" applyBorder="1" applyAlignment="1">
      <alignment horizontal="left"/>
    </xf>
    <xf numFmtId="0" fontId="4" fillId="6" borderId="0" xfId="2" applyFill="1"/>
    <xf numFmtId="0" fontId="4" fillId="0" borderId="0" xfId="2" applyAlignment="1">
      <alignment horizontal="left"/>
    </xf>
    <xf numFmtId="0" fontId="6" fillId="0" borderId="0" xfId="3" applyFont="1" applyFill="1" applyBorder="1" applyAlignment="1">
      <alignment horizontal="left"/>
    </xf>
    <xf numFmtId="0" fontId="5" fillId="0" borderId="0" xfId="2" applyFont="1"/>
    <xf numFmtId="0" fontId="4" fillId="0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5" fillId="6" borderId="0" xfId="2" applyFont="1" applyFill="1"/>
    <xf numFmtId="0" fontId="7" fillId="6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6" borderId="0" xfId="3" applyFont="1" applyFill="1" applyBorder="1" applyAlignment="1">
      <alignment horizontal="left"/>
    </xf>
    <xf numFmtId="0" fontId="7" fillId="6" borderId="0" xfId="3" applyFont="1" applyFill="1" applyBorder="1" applyAlignment="1">
      <alignment horizontal="left"/>
    </xf>
    <xf numFmtId="0" fontId="4" fillId="6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165" fontId="9" fillId="0" borderId="0" xfId="2" applyNumberFormat="1" applyFont="1"/>
    <xf numFmtId="0" fontId="10" fillId="0" borderId="0" xfId="0" applyFont="1" applyAlignment="1">
      <alignment horizontal="center"/>
    </xf>
    <xf numFmtId="0" fontId="4" fillId="6" borderId="6" xfId="2" applyNumberFormat="1" applyFont="1" applyFill="1" applyBorder="1" applyAlignment="1">
      <alignment horizontal="center"/>
    </xf>
    <xf numFmtId="1" fontId="4" fillId="6" borderId="6" xfId="2" applyNumberFormat="1" applyFill="1" applyBorder="1" applyAlignment="1">
      <alignment horizontal="center"/>
    </xf>
    <xf numFmtId="0" fontId="4" fillId="0" borderId="0" xfId="2" applyNumberFormat="1" applyFont="1" applyAlignment="1">
      <alignment vertical="center"/>
    </xf>
    <xf numFmtId="14" fontId="4" fillId="5" borderId="7" xfId="2" applyNumberFormat="1" applyFont="1" applyFill="1" applyBorder="1" applyAlignment="1">
      <alignment horizontal="center" vertical="center"/>
    </xf>
    <xf numFmtId="0" fontId="7" fillId="5" borderId="7" xfId="3" applyFont="1" applyFill="1" applyBorder="1" applyAlignment="1">
      <alignment horizontal="left" vertical="center"/>
    </xf>
    <xf numFmtId="1" fontId="7" fillId="0" borderId="6" xfId="1" applyNumberFormat="1" applyFont="1" applyFill="1" applyBorder="1" applyAlignment="1">
      <alignment horizontal="center"/>
    </xf>
    <xf numFmtId="166" fontId="0" fillId="0" borderId="0" xfId="4" applyNumberFormat="1" applyFont="1"/>
    <xf numFmtId="166" fontId="7" fillId="0" borderId="6" xfId="4" applyNumberFormat="1" applyFont="1" applyFill="1" applyBorder="1" applyAlignment="1">
      <alignment vertical="center"/>
    </xf>
    <xf numFmtId="167" fontId="0" fillId="0" borderId="0" xfId="4" applyNumberFormat="1" applyFont="1"/>
    <xf numFmtId="2" fontId="5" fillId="5" borderId="6" xfId="2" applyNumberFormat="1" applyFont="1" applyFill="1" applyBorder="1" applyAlignment="1">
      <alignment horizontal="center"/>
    </xf>
    <xf numFmtId="0" fontId="0" fillId="0" borderId="0" xfId="0" applyNumberFormat="1" applyFont="1" applyProtection="1"/>
    <xf numFmtId="0" fontId="4" fillId="0" borderId="6" xfId="2" applyNumberFormat="1" applyFont="1" applyBorder="1" applyAlignment="1">
      <alignment horizontal="center" wrapText="1"/>
    </xf>
    <xf numFmtId="0" fontId="4" fillId="0" borderId="6" xfId="2" applyNumberFormat="1" applyFont="1" applyBorder="1" applyAlignment="1">
      <alignment horizontal="left"/>
    </xf>
    <xf numFmtId="1" fontId="5" fillId="4" borderId="6" xfId="2" applyNumberFormat="1" applyFont="1" applyFill="1" applyBorder="1" applyAlignment="1">
      <alignment horizontal="center" wrapText="1"/>
    </xf>
    <xf numFmtId="1" fontId="5" fillId="5" borderId="6" xfId="2" applyNumberFormat="1" applyFont="1" applyFill="1" applyBorder="1" applyAlignment="1">
      <alignment horizontal="center" wrapText="1"/>
    </xf>
    <xf numFmtId="1" fontId="8" fillId="6" borderId="6" xfId="2" applyNumberFormat="1" applyFont="1" applyFill="1" applyBorder="1" applyAlignment="1">
      <alignment horizontal="center" wrapText="1"/>
    </xf>
    <xf numFmtId="1" fontId="0" fillId="0" borderId="0" xfId="0" applyNumberFormat="1"/>
    <xf numFmtId="0" fontId="7" fillId="5" borderId="15" xfId="2" applyNumberFormat="1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/>
    </xf>
    <xf numFmtId="0" fontId="12" fillId="0" borderId="6" xfId="2" applyNumberFormat="1" applyFont="1" applyBorder="1" applyAlignment="1">
      <alignment horizontal="center" wrapText="1"/>
    </xf>
    <xf numFmtId="0" fontId="12" fillId="0" borderId="6" xfId="2" applyNumberFormat="1" applyFont="1" applyBorder="1" applyAlignment="1">
      <alignment horizontal="left"/>
    </xf>
    <xf numFmtId="165" fontId="14" fillId="4" borderId="6" xfId="2" applyNumberFormat="1" applyFont="1" applyFill="1" applyBorder="1" applyAlignment="1">
      <alignment horizontal="center" wrapText="1"/>
    </xf>
    <xf numFmtId="1" fontId="16" fillId="6" borderId="6" xfId="2" applyNumberFormat="1" applyFont="1" applyFill="1" applyBorder="1" applyAlignment="1">
      <alignment horizontal="center" wrapText="1"/>
    </xf>
    <xf numFmtId="167" fontId="14" fillId="4" borderId="6" xfId="4" applyNumberFormat="1" applyFont="1" applyFill="1" applyBorder="1" applyAlignment="1">
      <alignment horizontal="center" wrapText="1"/>
    </xf>
    <xf numFmtId="9" fontId="0" fillId="0" borderId="0" xfId="1" applyFont="1"/>
    <xf numFmtId="0" fontId="13" fillId="0" borderId="10" xfId="0" applyNumberFormat="1" applyFont="1" applyBorder="1" applyProtection="1"/>
    <xf numFmtId="0" fontId="12" fillId="0" borderId="0" xfId="2" applyNumberFormat="1" applyFont="1"/>
    <xf numFmtId="0" fontId="12" fillId="0" borderId="0" xfId="2" applyFont="1"/>
    <xf numFmtId="0" fontId="13" fillId="0" borderId="0" xfId="3" applyFont="1"/>
    <xf numFmtId="0" fontId="17" fillId="0" borderId="0" xfId="3" applyFont="1"/>
    <xf numFmtId="0" fontId="14" fillId="0" borderId="0" xfId="2" applyNumberFormat="1" applyFont="1" applyAlignment="1"/>
    <xf numFmtId="0" fontId="13" fillId="0" borderId="16" xfId="0" applyNumberFormat="1" applyFont="1" applyBorder="1" applyProtection="1"/>
    <xf numFmtId="0" fontId="13" fillId="7" borderId="16" xfId="0" applyNumberFormat="1" applyFont="1" applyFill="1" applyBorder="1" applyAlignment="1" applyProtection="1">
      <alignment horizontal="center" vertical="center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8" borderId="16" xfId="0" applyNumberFormat="1" applyFont="1" applyFill="1" applyBorder="1" applyProtection="1"/>
    <xf numFmtId="0" fontId="12" fillId="9" borderId="16" xfId="0" applyNumberFormat="1" applyFont="1" applyFill="1" applyBorder="1" applyProtection="1"/>
    <xf numFmtId="0" fontId="12" fillId="10" borderId="16" xfId="0" applyNumberFormat="1" applyFont="1" applyFill="1" applyBorder="1" applyProtection="1"/>
    <xf numFmtId="0" fontId="12" fillId="11" borderId="16" xfId="0" applyNumberFormat="1" applyFont="1" applyFill="1" applyBorder="1" applyProtection="1"/>
    <xf numFmtId="0" fontId="13" fillId="0" borderId="16" xfId="0" applyFont="1" applyBorder="1" applyAlignment="1">
      <alignment wrapText="1"/>
    </xf>
    <xf numFmtId="0" fontId="18" fillId="0" borderId="11" xfId="0" applyFont="1" applyBorder="1"/>
    <xf numFmtId="0" fontId="19" fillId="0" borderId="11" xfId="0" applyFont="1" applyBorder="1"/>
    <xf numFmtId="0" fontId="20" fillId="0" borderId="11" xfId="2" applyNumberFormat="1" applyFont="1" applyBorder="1"/>
    <xf numFmtId="9" fontId="19" fillId="0" borderId="11" xfId="1" applyFont="1" applyBorder="1"/>
    <xf numFmtId="0" fontId="13" fillId="0" borderId="0" xfId="0" applyFont="1"/>
    <xf numFmtId="0" fontId="22" fillId="0" borderId="0" xfId="0" applyFont="1" applyAlignment="1">
      <alignment vertical="center"/>
    </xf>
    <xf numFmtId="0" fontId="22" fillId="18" borderId="11" xfId="0" applyFont="1" applyFill="1" applyBorder="1" applyAlignment="1">
      <alignment horizontal="center" vertical="top"/>
    </xf>
    <xf numFmtId="0" fontId="22" fillId="14" borderId="11" xfId="0" applyFont="1" applyFill="1" applyBorder="1"/>
    <xf numFmtId="9" fontId="22" fillId="14" borderId="11" xfId="1" applyFont="1" applyFill="1" applyBorder="1" applyAlignment="1"/>
    <xf numFmtId="49" fontId="22" fillId="0" borderId="11" xfId="0" applyNumberFormat="1" applyFont="1" applyBorder="1" applyAlignment="1">
      <alignment horizontal="right"/>
    </xf>
    <xf numFmtId="166" fontId="20" fillId="0" borderId="11" xfId="4" applyNumberFormat="1" applyFont="1" applyFill="1" applyBorder="1" applyAlignment="1">
      <alignment horizontal="right" vertical="center"/>
    </xf>
    <xf numFmtId="0" fontId="4" fillId="5" borderId="1" xfId="2" applyNumberFormat="1" applyFont="1" applyFill="1" applyBorder="1" applyAlignment="1">
      <alignment horizontal="left" vertical="center"/>
    </xf>
    <xf numFmtId="0" fontId="4" fillId="5" borderId="7" xfId="2" applyNumberFormat="1" applyFont="1" applyFill="1" applyBorder="1" applyAlignment="1">
      <alignment horizontal="left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9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center"/>
    </xf>
    <xf numFmtId="0" fontId="6" fillId="6" borderId="7" xfId="3" applyFont="1" applyFill="1" applyBorder="1" applyAlignment="1">
      <alignment horizontal="left" vertical="center"/>
    </xf>
    <xf numFmtId="0" fontId="1" fillId="3" borderId="3" xfId="3" applyFont="1" applyFill="1" applyBorder="1" applyAlignment="1">
      <alignment horizontal="left" vertical="center"/>
    </xf>
    <xf numFmtId="0" fontId="1" fillId="3" borderId="4" xfId="3" applyFont="1" applyFill="1" applyBorder="1" applyAlignment="1">
      <alignment horizontal="left" vertical="center"/>
    </xf>
    <xf numFmtId="0" fontId="1" fillId="3" borderId="4" xfId="3" applyFill="1" applyBorder="1" applyAlignment="1">
      <alignment horizontal="left" vertical="center"/>
    </xf>
    <xf numFmtId="0" fontId="1" fillId="3" borderId="5" xfId="3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7" fillId="5" borderId="8" xfId="2" applyNumberFormat="1" applyFont="1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7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7" xfId="2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4" fillId="5" borderId="8" xfId="2" applyNumberFormat="1" applyFont="1" applyFill="1" applyBorder="1" applyAlignment="1">
      <alignment horizontal="center" vertical="center"/>
    </xf>
    <xf numFmtId="0" fontId="4" fillId="5" borderId="9" xfId="2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14" fillId="11" borderId="10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Border="1" applyAlignment="1" applyProtection="1">
      <alignment horizontal="center" vertical="top" wrapText="1"/>
    </xf>
    <xf numFmtId="0" fontId="13" fillId="7" borderId="10" xfId="0" applyNumberFormat="1" applyFont="1" applyFill="1" applyBorder="1" applyAlignment="1" applyProtection="1">
      <alignment horizontal="center" vertical="top"/>
    </xf>
    <xf numFmtId="0" fontId="14" fillId="8" borderId="10" xfId="0" applyNumberFormat="1" applyFont="1" applyFill="1" applyBorder="1" applyAlignment="1" applyProtection="1">
      <alignment horizontal="center" vertical="top" wrapText="1"/>
    </xf>
    <xf numFmtId="0" fontId="14" fillId="10" borderId="10" xfId="0" applyNumberFormat="1" applyFont="1" applyFill="1" applyBorder="1" applyAlignment="1" applyProtection="1">
      <alignment horizontal="center" vertical="top" wrapText="1"/>
    </xf>
    <xf numFmtId="0" fontId="14" fillId="9" borderId="12" xfId="0" applyNumberFormat="1" applyFont="1" applyFill="1" applyBorder="1" applyAlignment="1" applyProtection="1">
      <alignment horizontal="center" vertical="top" wrapText="1"/>
    </xf>
    <xf numFmtId="0" fontId="14" fillId="9" borderId="13" xfId="0" applyNumberFormat="1" applyFont="1" applyFill="1" applyBorder="1" applyAlignment="1" applyProtection="1">
      <alignment horizontal="center" vertical="top" wrapText="1"/>
    </xf>
    <xf numFmtId="0" fontId="14" fillId="9" borderId="14" xfId="0" applyNumberFormat="1" applyFont="1" applyFill="1" applyBorder="1" applyAlignment="1" applyProtection="1">
      <alignment horizontal="center" vertical="top" wrapText="1"/>
    </xf>
    <xf numFmtId="0" fontId="14" fillId="3" borderId="12" xfId="0" applyNumberFormat="1" applyFont="1" applyFill="1" applyBorder="1" applyAlignment="1" applyProtection="1">
      <alignment horizontal="center" vertical="top" wrapText="1"/>
    </xf>
    <xf numFmtId="0" fontId="14" fillId="3" borderId="13" xfId="0" applyNumberFormat="1" applyFont="1" applyFill="1" applyBorder="1" applyAlignment="1" applyProtection="1">
      <alignment horizontal="center" vertical="top" wrapText="1"/>
    </xf>
    <xf numFmtId="0" fontId="14" fillId="3" borderId="14" xfId="0" applyNumberFormat="1" applyFont="1" applyFill="1" applyBorder="1" applyAlignment="1" applyProtection="1">
      <alignment horizontal="center" vertical="top" wrapText="1"/>
    </xf>
    <xf numFmtId="0" fontId="15" fillId="12" borderId="1" xfId="3" applyFont="1" applyFill="1" applyBorder="1" applyAlignment="1">
      <alignment horizontal="center" vertical="center"/>
    </xf>
    <xf numFmtId="0" fontId="15" fillId="12" borderId="7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/>
    </xf>
    <xf numFmtId="0" fontId="14" fillId="5" borderId="7" xfId="3" applyFont="1" applyFill="1" applyBorder="1" applyAlignment="1">
      <alignment horizontal="center" vertical="center"/>
    </xf>
    <xf numFmtId="0" fontId="14" fillId="6" borderId="1" xfId="3" applyFont="1" applyFill="1" applyBorder="1" applyAlignment="1">
      <alignment horizontal="center" vertical="center"/>
    </xf>
    <xf numFmtId="0" fontId="14" fillId="6" borderId="7" xfId="3" applyFont="1" applyFill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7" xfId="2" applyNumberFormat="1" applyFont="1" applyFill="1" applyBorder="1" applyAlignment="1">
      <alignment horizontal="center" vertical="center" wrapText="1"/>
    </xf>
    <xf numFmtId="0" fontId="14" fillId="3" borderId="1" xfId="2" applyNumberFormat="1" applyFont="1" applyFill="1" applyBorder="1" applyAlignment="1">
      <alignment horizontal="center" vertical="center" wrapText="1"/>
    </xf>
    <xf numFmtId="0" fontId="14" fillId="3" borderId="7" xfId="2" applyNumberFormat="1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/>
    </xf>
    <xf numFmtId="0" fontId="14" fillId="12" borderId="7" xfId="3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top"/>
    </xf>
    <xf numFmtId="0" fontId="21" fillId="16" borderId="11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1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vertical="center"/>
    </xf>
    <xf numFmtId="165" fontId="14" fillId="5" borderId="6" xfId="2" applyNumberFormat="1" applyFont="1" applyFill="1" applyBorder="1" applyAlignment="1">
      <alignment horizontal="center" wrapText="1"/>
    </xf>
    <xf numFmtId="0" fontId="25" fillId="2" borderId="11" xfId="2" applyNumberFormat="1" applyFont="1" applyFill="1" applyBorder="1" applyAlignment="1">
      <alignment horizontal="center" vertical="center" wrapText="1"/>
    </xf>
    <xf numFmtId="0" fontId="25" fillId="3" borderId="11" xfId="2" applyNumberFormat="1" applyFont="1" applyFill="1" applyBorder="1" applyAlignment="1">
      <alignment horizontal="center" vertical="center" wrapText="1"/>
    </xf>
    <xf numFmtId="0" fontId="25" fillId="4" borderId="11" xfId="2" applyNumberFormat="1" applyFont="1" applyFill="1" applyBorder="1" applyAlignment="1">
      <alignment horizontal="center" vertical="center" wrapText="1"/>
    </xf>
    <xf numFmtId="0" fontId="19" fillId="2" borderId="11" xfId="3" applyFont="1" applyFill="1" applyBorder="1" applyAlignment="1">
      <alignment horizontal="center" vertical="center"/>
    </xf>
    <xf numFmtId="0" fontId="26" fillId="4" borderId="11" xfId="3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left" vertical="center"/>
    </xf>
    <xf numFmtId="0" fontId="25" fillId="4" borderId="11" xfId="3" applyFont="1" applyFill="1" applyBorder="1" applyAlignment="1">
      <alignment horizontal="center" vertical="center"/>
    </xf>
    <xf numFmtId="0" fontId="26" fillId="3" borderId="11" xfId="3" applyFont="1" applyFill="1" applyBorder="1" applyAlignment="1">
      <alignment horizontal="center" vertical="center"/>
    </xf>
    <xf numFmtId="0" fontId="19" fillId="0" borderId="11" xfId="0" applyNumberFormat="1" applyFont="1" applyBorder="1" applyProtection="1"/>
    <xf numFmtId="0" fontId="25" fillId="6" borderId="11" xfId="3" applyFont="1" applyFill="1" applyBorder="1" applyAlignment="1">
      <alignment horizontal="center" vertical="center"/>
    </xf>
    <xf numFmtId="0" fontId="25" fillId="6" borderId="11" xfId="3" applyFont="1" applyFill="1" applyBorder="1" applyAlignment="1">
      <alignment horizontal="left" vertical="center"/>
    </xf>
    <xf numFmtId="0" fontId="25" fillId="5" borderId="11" xfId="3" applyFont="1" applyFill="1" applyBorder="1" applyAlignment="1">
      <alignment horizontal="center" vertical="center"/>
    </xf>
    <xf numFmtId="0" fontId="20" fillId="0" borderId="11" xfId="2" applyNumberFormat="1" applyFont="1" applyBorder="1" applyAlignment="1">
      <alignment horizontal="center" wrapText="1"/>
    </xf>
    <xf numFmtId="0" fontId="20" fillId="0" borderId="11" xfId="2" applyNumberFormat="1" applyFont="1" applyBorder="1" applyAlignment="1">
      <alignment horizontal="left"/>
    </xf>
    <xf numFmtId="0" fontId="27" fillId="0" borderId="11" xfId="0" applyFont="1" applyBorder="1" applyAlignment="1">
      <alignment horizontal="center" wrapText="1"/>
    </xf>
    <xf numFmtId="0" fontId="20" fillId="0" borderId="11" xfId="2" applyNumberFormat="1" applyFont="1" applyBorder="1" applyAlignment="1">
      <alignment horizontal="center"/>
    </xf>
    <xf numFmtId="1" fontId="20" fillId="0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165" fontId="25" fillId="4" borderId="11" xfId="2" applyNumberFormat="1" applyFont="1" applyFill="1" applyBorder="1" applyAlignment="1">
      <alignment horizontal="center" vertical="center" wrapText="1"/>
    </xf>
    <xf numFmtId="1" fontId="19" fillId="0" borderId="11" xfId="1" applyNumberFormat="1" applyFont="1" applyBorder="1" applyAlignment="1">
      <alignment horizontal="center" wrapText="1"/>
    </xf>
    <xf numFmtId="165" fontId="25" fillId="4" borderId="11" xfId="2" applyNumberFormat="1" applyFont="1" applyFill="1" applyBorder="1" applyAlignment="1">
      <alignment horizontal="center" wrapText="1"/>
    </xf>
    <xf numFmtId="0" fontId="19" fillId="0" borderId="11" xfId="3" applyNumberFormat="1" applyFont="1" applyBorder="1" applyAlignment="1">
      <alignment horizontal="center" wrapText="1"/>
    </xf>
    <xf numFmtId="1" fontId="19" fillId="0" borderId="11" xfId="3" applyNumberFormat="1" applyFont="1" applyBorder="1" applyAlignment="1">
      <alignment horizontal="center" wrapText="1"/>
    </xf>
    <xf numFmtId="2" fontId="25" fillId="5" borderId="11" xfId="2" applyNumberFormat="1" applyFont="1" applyFill="1" applyBorder="1" applyAlignment="1">
      <alignment horizontal="center" wrapText="1"/>
    </xf>
    <xf numFmtId="1" fontId="27" fillId="6" borderId="11" xfId="2" applyNumberFormat="1" applyFont="1" applyFill="1" applyBorder="1" applyAlignment="1">
      <alignment horizontal="center" wrapText="1"/>
    </xf>
    <xf numFmtId="0" fontId="19" fillId="0" borderId="11" xfId="0" applyNumberFormat="1" applyFont="1" applyBorder="1" applyAlignment="1" applyProtection="1">
      <alignment wrapText="1"/>
    </xf>
    <xf numFmtId="0" fontId="19" fillId="0" borderId="0" xfId="0" applyNumberFormat="1" applyFont="1" applyProtection="1"/>
    <xf numFmtId="168" fontId="25" fillId="13" borderId="11" xfId="4" applyNumberFormat="1" applyFont="1" applyFill="1" applyBorder="1" applyAlignment="1">
      <alignment horizontal="center" vertical="center" wrapText="1"/>
    </xf>
    <xf numFmtId="165" fontId="25" fillId="13" borderId="11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5" xr:uid="{00000000-0005-0000-0000-000003000000}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RowHeight="15" x14ac:dyDescent="0.25"/>
  <cols>
    <col min="1" max="1" width="7.28515625" style="1" customWidth="1"/>
    <col min="2" max="2" width="81.28515625" style="9" customWidth="1"/>
    <col min="3" max="3" width="11.28515625" style="9" customWidth="1"/>
    <col min="4" max="4" width="8.42578125" style="1" customWidth="1"/>
    <col min="5" max="6" width="9.28515625" style="1" bestFit="1" customWidth="1"/>
    <col min="7" max="7" width="8.85546875" style="1" customWidth="1"/>
    <col min="8" max="10" width="9.7109375" style="10" bestFit="1" customWidth="1"/>
    <col min="11" max="16" width="9.7109375" style="10" customWidth="1"/>
    <col min="17" max="17" width="9.85546875" style="11" bestFit="1" customWidth="1"/>
    <col min="18" max="18" width="9.7109375" style="12" bestFit="1" customWidth="1"/>
    <col min="19" max="19" width="9.7109375" style="11" bestFit="1" customWidth="1"/>
    <col min="20" max="20" width="8.140625" style="13" customWidth="1"/>
    <col min="21" max="21" width="9.28515625" style="1" bestFit="1" customWidth="1"/>
    <col min="22" max="24" width="9.7109375" style="1" bestFit="1" customWidth="1"/>
    <col min="25" max="27" width="9.7109375" style="11" bestFit="1" customWidth="1"/>
    <col min="28" max="28" width="9.7109375" style="1" bestFit="1" customWidth="1"/>
    <col min="29" max="30" width="9.28515625" style="1" bestFit="1" customWidth="1"/>
    <col min="31" max="31" width="9.7109375" style="1" bestFit="1" customWidth="1"/>
    <col min="32" max="32" width="9.7109375" style="14" bestFit="1" customWidth="1"/>
    <col min="33" max="34" width="9.28515625" style="11" bestFit="1" customWidth="1"/>
    <col min="35" max="35" width="9.7109375" style="11" bestFit="1" customWidth="1"/>
    <col min="36" max="36" width="9.28515625" style="1" bestFit="1" customWidth="1"/>
    <col min="37" max="45" width="9.7109375" style="11" bestFit="1" customWidth="1"/>
    <col min="46" max="46" width="9.7109375" style="1" bestFit="1" customWidth="1"/>
    <col min="47" max="48" width="9.7109375" style="9" bestFit="1" customWidth="1"/>
    <col min="49" max="52" width="9.7109375" style="14" bestFit="1" customWidth="1"/>
    <col min="53" max="55" width="9.7109375" style="11" bestFit="1" customWidth="1"/>
    <col min="56" max="56" width="9.7109375" style="1" bestFit="1" customWidth="1"/>
    <col min="57" max="57" width="14.42578125" style="1" customWidth="1"/>
    <col min="58" max="58" width="11.7109375" style="1" customWidth="1"/>
    <col min="59" max="16384" width="9.140625" style="1"/>
  </cols>
  <sheetData>
    <row r="1" spans="1:58" s="40" customFormat="1" ht="15" customHeight="1" x14ac:dyDescent="0.25">
      <c r="A1" s="108" t="s">
        <v>0</v>
      </c>
      <c r="B1" s="110" t="s">
        <v>1</v>
      </c>
      <c r="C1" s="112" t="s">
        <v>44</v>
      </c>
      <c r="D1" s="98" t="s">
        <v>2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2" t="s">
        <v>77</v>
      </c>
      <c r="U1" s="94" t="s">
        <v>3</v>
      </c>
      <c r="V1" s="95"/>
      <c r="W1" s="95"/>
      <c r="X1" s="95"/>
      <c r="Y1" s="96"/>
      <c r="Z1" s="96"/>
      <c r="AA1" s="97"/>
      <c r="AB1" s="102" t="s">
        <v>4</v>
      </c>
      <c r="AC1" s="104" t="s">
        <v>5</v>
      </c>
      <c r="AD1" s="106"/>
      <c r="AE1" s="106"/>
      <c r="AF1" s="106"/>
      <c r="AG1" s="106"/>
      <c r="AH1" s="106"/>
      <c r="AI1" s="107"/>
      <c r="AJ1" s="116" t="s">
        <v>6</v>
      </c>
      <c r="AK1" s="94" t="s">
        <v>7</v>
      </c>
      <c r="AL1" s="95"/>
      <c r="AM1" s="96"/>
      <c r="AN1" s="96"/>
      <c r="AO1" s="96"/>
      <c r="AP1" s="96"/>
      <c r="AQ1" s="96"/>
      <c r="AR1" s="96"/>
      <c r="AS1" s="97"/>
      <c r="AT1" s="102" t="s">
        <v>8</v>
      </c>
      <c r="AU1" s="104" t="s">
        <v>9</v>
      </c>
      <c r="AV1" s="105"/>
      <c r="AW1" s="106"/>
      <c r="AX1" s="106"/>
      <c r="AY1" s="106"/>
      <c r="AZ1" s="106"/>
      <c r="BA1" s="106"/>
      <c r="BB1" s="106"/>
      <c r="BC1" s="107"/>
      <c r="BD1" s="102" t="s">
        <v>10</v>
      </c>
      <c r="BE1" s="122" t="s">
        <v>11</v>
      </c>
      <c r="BF1" s="123"/>
    </row>
    <row r="2" spans="1:58" s="40" customFormat="1" x14ac:dyDescent="0.25">
      <c r="A2" s="109"/>
      <c r="B2" s="111"/>
      <c r="C2" s="113"/>
      <c r="D2" s="88" t="s">
        <v>12</v>
      </c>
      <c r="E2" s="88" t="s">
        <v>13</v>
      </c>
      <c r="F2" s="88" t="s">
        <v>14</v>
      </c>
      <c r="G2" s="100" t="s">
        <v>15</v>
      </c>
      <c r="H2" s="101"/>
      <c r="I2" s="100" t="s">
        <v>16</v>
      </c>
      <c r="J2" s="101"/>
      <c r="K2" s="55"/>
      <c r="L2" s="55"/>
      <c r="M2" s="55" t="s">
        <v>135</v>
      </c>
      <c r="N2" s="55"/>
      <c r="O2" s="55"/>
      <c r="P2" s="55"/>
      <c r="Q2" s="92" t="s">
        <v>17</v>
      </c>
      <c r="R2" s="92" t="s">
        <v>18</v>
      </c>
      <c r="S2" s="92" t="s">
        <v>19</v>
      </c>
      <c r="T2" s="103"/>
      <c r="U2" s="88" t="s">
        <v>20</v>
      </c>
      <c r="V2" s="90" t="s">
        <v>78</v>
      </c>
      <c r="W2" s="91"/>
      <c r="X2" s="90" t="s">
        <v>21</v>
      </c>
      <c r="Y2" s="91"/>
      <c r="Z2" s="92" t="s">
        <v>22</v>
      </c>
      <c r="AA2" s="92" t="s">
        <v>23</v>
      </c>
      <c r="AB2" s="103"/>
      <c r="AC2" s="88" t="s">
        <v>24</v>
      </c>
      <c r="AD2" s="88" t="s">
        <v>25</v>
      </c>
      <c r="AE2" s="118" t="s">
        <v>26</v>
      </c>
      <c r="AF2" s="119"/>
      <c r="AG2" s="92" t="s">
        <v>27</v>
      </c>
      <c r="AH2" s="92" t="s">
        <v>28</v>
      </c>
      <c r="AI2" s="92" t="s">
        <v>29</v>
      </c>
      <c r="AJ2" s="117"/>
      <c r="AK2" s="90" t="s">
        <v>30</v>
      </c>
      <c r="AL2" s="91"/>
      <c r="AM2" s="90" t="s">
        <v>31</v>
      </c>
      <c r="AN2" s="91"/>
      <c r="AO2" s="90" t="s">
        <v>32</v>
      </c>
      <c r="AP2" s="91"/>
      <c r="AQ2" s="92" t="s">
        <v>33</v>
      </c>
      <c r="AR2" s="92" t="s">
        <v>34</v>
      </c>
      <c r="AS2" s="92" t="s">
        <v>35</v>
      </c>
      <c r="AT2" s="103"/>
      <c r="AU2" s="90" t="s">
        <v>36</v>
      </c>
      <c r="AV2" s="91"/>
      <c r="AW2" s="90" t="s">
        <v>37</v>
      </c>
      <c r="AX2" s="91"/>
      <c r="AY2" s="90" t="s">
        <v>38</v>
      </c>
      <c r="AZ2" s="91"/>
      <c r="BA2" s="92" t="s">
        <v>39</v>
      </c>
      <c r="BB2" s="92" t="s">
        <v>40</v>
      </c>
      <c r="BC2" s="92" t="s">
        <v>41</v>
      </c>
      <c r="BD2" s="103"/>
      <c r="BE2" s="120" t="s">
        <v>42</v>
      </c>
      <c r="BF2" s="114" t="s">
        <v>43</v>
      </c>
    </row>
    <row r="3" spans="1:58" s="40" customFormat="1" x14ac:dyDescent="0.25">
      <c r="A3" s="109"/>
      <c r="B3" s="111"/>
      <c r="C3" s="113"/>
      <c r="D3" s="89"/>
      <c r="E3" s="89"/>
      <c r="F3" s="89"/>
      <c r="G3" s="41" t="s">
        <v>76</v>
      </c>
      <c r="H3" s="42" t="s">
        <v>80</v>
      </c>
      <c r="I3" s="41" t="s">
        <v>76</v>
      </c>
      <c r="J3" s="42" t="s">
        <v>80</v>
      </c>
      <c r="K3" s="42"/>
      <c r="L3" s="42"/>
      <c r="M3" s="42"/>
      <c r="N3" s="42"/>
      <c r="O3" s="42"/>
      <c r="P3" s="42" t="s">
        <v>136</v>
      </c>
      <c r="Q3" s="93"/>
      <c r="R3" s="93"/>
      <c r="S3" s="93"/>
      <c r="T3" s="103"/>
      <c r="U3" s="89"/>
      <c r="V3" s="41" t="s">
        <v>76</v>
      </c>
      <c r="W3" s="42" t="s">
        <v>80</v>
      </c>
      <c r="X3" s="41" t="s">
        <v>76</v>
      </c>
      <c r="Y3" s="42" t="s">
        <v>80</v>
      </c>
      <c r="Z3" s="93"/>
      <c r="AA3" s="93"/>
      <c r="AB3" s="103"/>
      <c r="AC3" s="89"/>
      <c r="AD3" s="89"/>
      <c r="AE3" s="41" t="s">
        <v>76</v>
      </c>
      <c r="AF3" s="42" t="s">
        <v>80</v>
      </c>
      <c r="AG3" s="93"/>
      <c r="AH3" s="93"/>
      <c r="AI3" s="93"/>
      <c r="AJ3" s="117"/>
      <c r="AK3" s="42" t="s">
        <v>79</v>
      </c>
      <c r="AL3" s="42" t="s">
        <v>80</v>
      </c>
      <c r="AM3" s="42" t="s">
        <v>79</v>
      </c>
      <c r="AN3" s="42"/>
      <c r="AO3" s="42" t="s">
        <v>79</v>
      </c>
      <c r="AP3" s="42"/>
      <c r="AQ3" s="93"/>
      <c r="AR3" s="93"/>
      <c r="AS3" s="93"/>
      <c r="AT3" s="103"/>
      <c r="AU3" s="42" t="s">
        <v>79</v>
      </c>
      <c r="AV3" s="42" t="s">
        <v>80</v>
      </c>
      <c r="AW3" s="42" t="s">
        <v>79</v>
      </c>
      <c r="AX3" s="42"/>
      <c r="AY3" s="42" t="s">
        <v>79</v>
      </c>
      <c r="AZ3" s="42"/>
      <c r="BA3" s="93"/>
      <c r="BB3" s="93"/>
      <c r="BC3" s="93"/>
      <c r="BD3" s="103"/>
      <c r="BE3" s="121"/>
      <c r="BF3" s="115"/>
    </row>
    <row r="4" spans="1:58" x14ac:dyDescent="0.25">
      <c r="A4">
        <f>Лист1!A3</f>
        <v>1</v>
      </c>
      <c r="B4" t="str">
        <f>Лист1!B3</f>
        <v>Муниципальное бюджетное учреждение культуры «Черноморская централизованная библиотечная система»</v>
      </c>
      <c r="C4" s="37">
        <f>Лист2!B2</f>
        <v>600</v>
      </c>
      <c r="D4">
        <f>SUM(Лист1!D3:M3)</f>
        <v>10</v>
      </c>
      <c r="E4" s="44">
        <f>SUM(Лист1!N3:Z3)</f>
        <v>13</v>
      </c>
      <c r="F4" s="3">
        <f>SUM(Лист1!AA3:AF3)</f>
        <v>6</v>
      </c>
      <c r="G4" s="39">
        <f>Лист2!C2</f>
        <v>578</v>
      </c>
      <c r="H4" s="39">
        <f>Лист2!D2</f>
        <v>571</v>
      </c>
      <c r="I4" s="39">
        <f>Лист2!E2</f>
        <v>566</v>
      </c>
      <c r="J4" s="39">
        <f>Лист2!F2</f>
        <v>562</v>
      </c>
      <c r="K4" s="39">
        <f>D4*100/10</f>
        <v>100</v>
      </c>
      <c r="L4" s="39">
        <f>E4*100/13</f>
        <v>100</v>
      </c>
      <c r="M4" s="39">
        <f t="shared" ref="M4" si="0">IF((MOD((K4+L4)/2*100,1)&lt;0.5),ROUNDDOWN((K4+L4)/2,0),ROUNDUP((K4+L4)/2,0))</f>
        <v>100</v>
      </c>
      <c r="N4" s="39">
        <f>H4*100/G4</f>
        <v>98.788927335640139</v>
      </c>
      <c r="O4" s="39">
        <f>J4*100/I4</f>
        <v>99.293286219081267</v>
      </c>
      <c r="P4" s="39">
        <f t="shared" ref="P4" si="1">IF((MOD((N4+O4)/2*100,1)&lt;0.5),ROUNDDOWN((N4+O4)/2,0),ROUNDUP((N4+O4)/2,0))</f>
        <v>99</v>
      </c>
      <c r="Q4" s="45">
        <f>M4</f>
        <v>100</v>
      </c>
      <c r="R4" s="4">
        <f t="shared" ref="R4" si="2">MIN(F4*30,100)</f>
        <v>100</v>
      </c>
      <c r="S4" s="43">
        <f>P4</f>
        <v>99</v>
      </c>
      <c r="T4" s="56">
        <f>Q4*0.3+R4*0.3+S4*0.4</f>
        <v>99.6</v>
      </c>
      <c r="U4" s="46">
        <f>SUM(Лист1!AG3:AM3)</f>
        <v>7</v>
      </c>
      <c r="V4" s="39"/>
      <c r="W4" s="39"/>
      <c r="X4" s="39">
        <f t="shared" ref="X4" si="3">C4</f>
        <v>600</v>
      </c>
      <c r="Y4" s="39">
        <f>Лист2!G2</f>
        <v>591</v>
      </c>
      <c r="Z4" s="5">
        <f t="shared" ref="Z4" si="4">MIN(100,U4*20)</f>
        <v>100</v>
      </c>
      <c r="AA4" s="5">
        <f>IF((MOD(Y4*100/X4*100,1)&lt;0.55),ROUNDDOWN(Y4*100/X4,0),ROUNDUP(Y4*100/X4,0))</f>
        <v>98</v>
      </c>
      <c r="AB4" s="56">
        <f>Z4*0.5+AA4*0.5</f>
        <v>99</v>
      </c>
      <c r="AC4" s="2">
        <f>SUM(Лист1!AN3:AR3)</f>
        <v>4</v>
      </c>
      <c r="AD4" s="2">
        <f>SUM(Лист1!AS3:AX3)</f>
        <v>4</v>
      </c>
      <c r="AE4" s="38">
        <f>Лист2!H2</f>
        <v>73</v>
      </c>
      <c r="AF4" s="38">
        <f>Лист2!I2</f>
        <v>68</v>
      </c>
      <c r="AG4" s="6">
        <f t="shared" ref="AG4" si="5">MIN(AC4*20,100)</f>
        <v>80</v>
      </c>
      <c r="AH4" s="6">
        <f t="shared" ref="AH4" si="6">MIN(AD4*20,100)</f>
        <v>80</v>
      </c>
      <c r="AI4" s="8">
        <f>IF((MOD(AF4*100/AE4,1)&lt;0.55),ROUNDDOWN(AF4*100/AE4,0),ROUNDUP(AF4*100/AE4,0))</f>
        <v>93</v>
      </c>
      <c r="AJ4" s="56">
        <f>0.3*AG4+0.4*AH4+0.3*AI4</f>
        <v>83.9</v>
      </c>
      <c r="AK4" s="39">
        <f t="shared" ref="AK4:AK5" si="7">C4</f>
        <v>600</v>
      </c>
      <c r="AL4" s="39">
        <f>Лист2!J2</f>
        <v>594</v>
      </c>
      <c r="AM4" s="39">
        <f t="shared" ref="AM4:AM5" si="8">C4</f>
        <v>600</v>
      </c>
      <c r="AN4" s="39">
        <f>Лист2!K2</f>
        <v>596</v>
      </c>
      <c r="AO4" s="39">
        <f>Лист2!L2</f>
        <v>563</v>
      </c>
      <c r="AP4" s="39">
        <f>Лист2!M2</f>
        <v>560</v>
      </c>
      <c r="AQ4" s="8">
        <f>IF((MOD(AL4*100/AK4,1)&lt;0.55),ROUNDDOWN(AL4*100/AK4,0),ROUNDUP(AL4*100/AK4,0))</f>
        <v>99</v>
      </c>
      <c r="AR4" s="8">
        <f>IF((MOD(AN4*100/AM4,1)&lt;0.55),ROUNDDOWN(AN4*100/AM4,0),ROUNDUP(AN4*100/AM4,0))</f>
        <v>99</v>
      </c>
      <c r="AS4" s="8">
        <f>IF((MOD(AP4*100/AO4,1)&lt;0.55),ROUNDDOWN(AP4*100/AO4,0),ROUNDUP(AP4*100/AO4,0))</f>
        <v>99</v>
      </c>
      <c r="AT4" s="56">
        <f>0.4*AQ4+0.4*AR4+0.2*AS4</f>
        <v>99</v>
      </c>
      <c r="AU4" s="39">
        <f t="shared" ref="AU4:AU5" si="9">C4</f>
        <v>600</v>
      </c>
      <c r="AV4" s="39">
        <f>Лист2!N2</f>
        <v>592</v>
      </c>
      <c r="AW4" s="39">
        <f t="shared" ref="AW4:AW5" si="10">C4</f>
        <v>600</v>
      </c>
      <c r="AX4" s="39">
        <f>Лист2!O2</f>
        <v>593</v>
      </c>
      <c r="AY4" s="39">
        <f t="shared" ref="AY4:AY5" si="11">C4</f>
        <v>600</v>
      </c>
      <c r="AZ4" s="39">
        <f>Лист2!P2</f>
        <v>593</v>
      </c>
      <c r="BA4" s="8">
        <f>IF((MOD(AV4*100/AU4,1)&lt;0.55),ROUNDDOWN(AV4*100/AU4,0),ROUNDUP(AV4*100/AU4,0))</f>
        <v>99</v>
      </c>
      <c r="BB4" s="8">
        <f>IF((MOD(AX4*100/AW4,1)&lt;0.55),ROUNDDOWN(AX4*100/AW4,0),ROUNDUP(AX4*100/AW4,0))</f>
        <v>99</v>
      </c>
      <c r="BC4" s="8">
        <f>IF((MOD(AZ4*100/AY4,1)&lt;0.55),ROUNDDOWN(AZ4*100/AY4,0),ROUNDUP(AZ4*100/AY4,0))</f>
        <v>99</v>
      </c>
      <c r="BD4" s="56">
        <f>0.3*BA4+0.2*BB4+0.5*BC4</f>
        <v>99</v>
      </c>
      <c r="BE4" s="47">
        <f t="shared" ref="BE4:BE5" si="12">(T4+AB4+AJ4+AT4+BD4)/5</f>
        <v>96.1</v>
      </c>
      <c r="BF4" s="7">
        <f>RANK(BE4,BE$4:BE$5)</f>
        <v>1</v>
      </c>
    </row>
    <row r="5" spans="1:58" x14ac:dyDescent="0.25">
      <c r="A5">
        <f>Лист1!A4</f>
        <v>2</v>
      </c>
      <c r="B5" t="str">
        <f>Лист1!B4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C5" s="37">
        <f>Лист2!B3</f>
        <v>600</v>
      </c>
      <c r="D5">
        <f>SUM(Лист1!D4:M4)</f>
        <v>10</v>
      </c>
      <c r="E5" s="44">
        <f>SUM(Лист1!N4:Z4)</f>
        <v>13</v>
      </c>
      <c r="F5" s="3">
        <f>SUM(Лист1!AA4:AF4)</f>
        <v>6</v>
      </c>
      <c r="G5" s="39">
        <f>Лист2!C3</f>
        <v>576</v>
      </c>
      <c r="H5" s="39">
        <f>Лист2!D3</f>
        <v>571</v>
      </c>
      <c r="I5" s="39">
        <f>Лист2!E3</f>
        <v>517</v>
      </c>
      <c r="J5" s="39">
        <f>Лист2!F3</f>
        <v>509</v>
      </c>
      <c r="K5" s="39">
        <f t="shared" ref="K5" si="13">D5*100/10</f>
        <v>100</v>
      </c>
      <c r="L5" s="39">
        <f t="shared" ref="L5" si="14">E5*100/13</f>
        <v>100</v>
      </c>
      <c r="M5" s="39">
        <f t="shared" ref="M5" si="15">IF((MOD((K5+L5)/2*100,1)&lt;0.5),ROUNDDOWN((K5+L5)/2,0),ROUNDUP((K5+L5)/2,0))</f>
        <v>100</v>
      </c>
      <c r="N5" s="39">
        <f t="shared" ref="N5" si="16">H5*100/G5</f>
        <v>99.131944444444443</v>
      </c>
      <c r="O5" s="39">
        <f t="shared" ref="O5" si="17">J5*100/I5</f>
        <v>98.452611218568663</v>
      </c>
      <c r="P5" s="39">
        <f t="shared" ref="P5" si="18">IF((MOD((N5+O5)/2*100,1)&lt;0.5),ROUNDDOWN((N5+O5)/2,0),ROUNDUP((N5+O5)/2,0))</f>
        <v>98</v>
      </c>
      <c r="Q5" s="45">
        <f t="shared" ref="Q5" si="19">M5</f>
        <v>100</v>
      </c>
      <c r="R5" s="4">
        <f t="shared" ref="R5" si="20">MIN(F5*30,100)</f>
        <v>100</v>
      </c>
      <c r="S5" s="43">
        <f t="shared" ref="S5" si="21">P5</f>
        <v>98</v>
      </c>
      <c r="T5" s="56">
        <f t="shared" ref="T5" si="22">Q5*0.3+R5*0.3+S5*0.4</f>
        <v>99.2</v>
      </c>
      <c r="U5" s="46">
        <f>SUM(Лист1!AG4:AM4)</f>
        <v>7</v>
      </c>
      <c r="V5" s="39"/>
      <c r="W5" s="39"/>
      <c r="X5" s="39">
        <f t="shared" ref="X5" si="23">C5</f>
        <v>600</v>
      </c>
      <c r="Y5" s="39">
        <f>Лист2!G3</f>
        <v>554</v>
      </c>
      <c r="Z5" s="5">
        <f t="shared" ref="Z5" si="24">MIN(100,U5*20)</f>
        <v>100</v>
      </c>
      <c r="AA5" s="5">
        <f t="shared" ref="AA5" si="25">IF((MOD(Y5*100/X5*100,1)&lt;0.55),ROUNDDOWN(Y5*100/X5,0),ROUNDUP(Y5*100/X5,0))</f>
        <v>92</v>
      </c>
      <c r="AB5" s="56">
        <f t="shared" ref="AB5" si="26">Z5*0.5+AA5*0.5</f>
        <v>96</v>
      </c>
      <c r="AC5" s="2">
        <f>SUM(Лист1!AN4:AR4)</f>
        <v>4</v>
      </c>
      <c r="AD5" s="2">
        <f>SUM(Лист1!AS4:AX4)</f>
        <v>2</v>
      </c>
      <c r="AE5" s="38">
        <f>Лист2!H3</f>
        <v>87</v>
      </c>
      <c r="AF5" s="38">
        <f>Лист2!I3</f>
        <v>84</v>
      </c>
      <c r="AG5" s="6">
        <f t="shared" ref="AG5" si="27">MIN(AC5*20,100)</f>
        <v>80</v>
      </c>
      <c r="AH5" s="6">
        <f t="shared" ref="AH5" si="28">MIN(AD5*20,100)</f>
        <v>40</v>
      </c>
      <c r="AI5" s="8">
        <f t="shared" ref="AI5" si="29">IF((MOD(AF5*100/AE5,1)&lt;0.55),ROUNDDOWN(AF5*100/AE5,0),ROUNDUP(AF5*100/AE5,0))</f>
        <v>97</v>
      </c>
      <c r="AJ5" s="56">
        <f t="shared" ref="AJ5" si="30">0.3*AG5+0.4*AH5+0.3*AI5</f>
        <v>69.099999999999994</v>
      </c>
      <c r="AK5" s="39">
        <f t="shared" si="7"/>
        <v>600</v>
      </c>
      <c r="AL5" s="39">
        <f>Лист2!J3</f>
        <v>598</v>
      </c>
      <c r="AM5" s="39">
        <f t="shared" si="8"/>
        <v>600</v>
      </c>
      <c r="AN5" s="39">
        <f>Лист2!K3</f>
        <v>594</v>
      </c>
      <c r="AO5" s="39">
        <f>Лист2!L3</f>
        <v>561</v>
      </c>
      <c r="AP5" s="39">
        <f>Лист2!M3</f>
        <v>558</v>
      </c>
      <c r="AQ5" s="8">
        <f t="shared" ref="AQ5" si="31">IF((MOD(AL5*100/AK5,1)&lt;0.55),ROUNDDOWN(AL5*100/AK5,0),ROUNDUP(AL5*100/AK5,0))</f>
        <v>100</v>
      </c>
      <c r="AR5" s="8">
        <f t="shared" ref="AR5" si="32">IF((MOD(AN5*100/AM5,1)&lt;0.55),ROUNDDOWN(AN5*100/AM5,0),ROUNDUP(AN5*100/AM5,0))</f>
        <v>99</v>
      </c>
      <c r="AS5" s="8">
        <f t="shared" ref="AS5" si="33">IF((MOD(AP5*100/AO5,1)&lt;0.55),ROUNDDOWN(AP5*100/AO5,0),ROUNDUP(AP5*100/AO5,0))</f>
        <v>99</v>
      </c>
      <c r="AT5" s="56">
        <f t="shared" ref="AT5" si="34">0.4*AQ5+0.4*AR5+0.2*AS5</f>
        <v>99.399999999999991</v>
      </c>
      <c r="AU5" s="39">
        <f t="shared" si="9"/>
        <v>600</v>
      </c>
      <c r="AV5" s="39">
        <f>Лист2!N3</f>
        <v>595</v>
      </c>
      <c r="AW5" s="39">
        <f t="shared" si="10"/>
        <v>600</v>
      </c>
      <c r="AX5" s="39">
        <f>Лист2!O3</f>
        <v>595</v>
      </c>
      <c r="AY5" s="39">
        <f t="shared" si="11"/>
        <v>600</v>
      </c>
      <c r="AZ5" s="39">
        <f>Лист2!P3</f>
        <v>595</v>
      </c>
      <c r="BA5" s="8">
        <f t="shared" ref="BA5" si="35">IF((MOD(AV5*100/AU5,1)&lt;0.55),ROUNDDOWN(AV5*100/AU5,0),ROUNDUP(AV5*100/AU5,0))</f>
        <v>99</v>
      </c>
      <c r="BB5" s="8">
        <f t="shared" ref="BB5" si="36">IF((MOD(AX5*100/AW5,1)&lt;0.55),ROUNDDOWN(AX5*100/AW5,0),ROUNDUP(AX5*100/AW5,0))</f>
        <v>99</v>
      </c>
      <c r="BC5" s="8">
        <f t="shared" ref="BC5" si="37">IF((MOD(AZ5*100/AY5,1)&lt;0.55),ROUNDDOWN(AZ5*100/AY5,0),ROUNDUP(AZ5*100/AY5,0))</f>
        <v>99</v>
      </c>
      <c r="BD5" s="56">
        <f t="shared" ref="BD5" si="38">0.3*BA5+0.2*BB5+0.5*BC5</f>
        <v>99</v>
      </c>
      <c r="BE5" s="47">
        <f t="shared" si="12"/>
        <v>92.539999999999992</v>
      </c>
      <c r="BF5" s="7">
        <f>RANK(BE5,BE$4:BE$5)</f>
        <v>2</v>
      </c>
    </row>
  </sheetData>
  <autoFilter ref="A3:BF3" xr:uid="{00000000-0009-0000-0000-000000000000}">
    <sortState xmlns:xlrd2="http://schemas.microsoft.com/office/spreadsheetml/2017/richdata2" ref="A6:AZ30">
      <sortCondition ref="A3"/>
    </sortState>
  </autoFilter>
  <sortState xmlns:xlrd2="http://schemas.microsoft.com/office/spreadsheetml/2017/richdata2" ref="A3:AR5">
    <sortCondition ref="A3:A5"/>
  </sortState>
  <mergeCells count="47">
    <mergeCell ref="BF2:BF3"/>
    <mergeCell ref="AB1:AB3"/>
    <mergeCell ref="AJ1:AJ3"/>
    <mergeCell ref="AC2:AC3"/>
    <mergeCell ref="AD2:AD3"/>
    <mergeCell ref="AE2:AF2"/>
    <mergeCell ref="AG2:AG3"/>
    <mergeCell ref="AH2:AH3"/>
    <mergeCell ref="AI2:AI3"/>
    <mergeCell ref="BB2:BB3"/>
    <mergeCell ref="BC2:BC3"/>
    <mergeCell ref="AT1:AT3"/>
    <mergeCell ref="BD1:BD3"/>
    <mergeCell ref="BE2:BE3"/>
    <mergeCell ref="BE1:BF1"/>
    <mergeCell ref="AC1:AI1"/>
    <mergeCell ref="A1:A3"/>
    <mergeCell ref="B1:B3"/>
    <mergeCell ref="C1:C3"/>
    <mergeCell ref="D2:D3"/>
    <mergeCell ref="E2:E3"/>
    <mergeCell ref="AK1:AS1"/>
    <mergeCell ref="AU1:BC1"/>
    <mergeCell ref="AQ2:AQ3"/>
    <mergeCell ref="AR2:AR3"/>
    <mergeCell ref="AS2:AS3"/>
    <mergeCell ref="BA2:BA3"/>
    <mergeCell ref="AU2:AV2"/>
    <mergeCell ref="AW2:AX2"/>
    <mergeCell ref="AY2:AZ2"/>
    <mergeCell ref="AK2:AL2"/>
    <mergeCell ref="AM2:AN2"/>
    <mergeCell ref="AO2:AP2"/>
    <mergeCell ref="U2:U3"/>
    <mergeCell ref="X2:Y2"/>
    <mergeCell ref="Z2:Z3"/>
    <mergeCell ref="U1:AA1"/>
    <mergeCell ref="F2:F3"/>
    <mergeCell ref="D1:S1"/>
    <mergeCell ref="S2:S3"/>
    <mergeCell ref="G2:H2"/>
    <mergeCell ref="I2:J2"/>
    <mergeCell ref="Q2:Q3"/>
    <mergeCell ref="R2:R3"/>
    <mergeCell ref="AA2:AA3"/>
    <mergeCell ref="T1:T3"/>
    <mergeCell ref="V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C4"/>
    </sheetView>
  </sheetViews>
  <sheetFormatPr defaultRowHeight="15" x14ac:dyDescent="0.25"/>
  <cols>
    <col min="1" max="1" width="9.140625" style="64"/>
    <col min="2" max="2" width="117.5703125" style="65" customWidth="1"/>
    <col min="3" max="3" width="9.140625" style="66"/>
    <col min="4" max="4" width="9.140625" style="67"/>
    <col min="5" max="5" width="9.140625" style="66"/>
    <col min="6" max="6" width="9.140625" style="68"/>
    <col min="7" max="8" width="9.140625" style="66"/>
    <col min="9" max="9" width="9.140625" style="64"/>
    <col min="10" max="13" width="9.140625" style="66"/>
    <col min="14" max="16384" width="9.140625" style="64"/>
  </cols>
  <sheetData>
    <row r="1" spans="1:52" ht="15.75" customHeight="1" thickBot="1" x14ac:dyDescent="0.3">
      <c r="A1" s="63"/>
      <c r="B1" s="125" t="s">
        <v>81</v>
      </c>
      <c r="C1" s="125"/>
      <c r="D1" s="126" t="s">
        <v>128</v>
      </c>
      <c r="E1" s="126"/>
      <c r="F1" s="126"/>
      <c r="G1" s="126"/>
      <c r="H1" s="126"/>
      <c r="I1" s="126"/>
      <c r="J1" s="126"/>
      <c r="K1" s="126"/>
      <c r="L1" s="126"/>
      <c r="M1" s="126"/>
      <c r="N1" s="132" t="s">
        <v>129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  <c r="AA1" s="127" t="s">
        <v>82</v>
      </c>
      <c r="AB1" s="127"/>
      <c r="AC1" s="127"/>
      <c r="AD1" s="127"/>
      <c r="AE1" s="127"/>
      <c r="AF1" s="127"/>
      <c r="AG1" s="129" t="s">
        <v>83</v>
      </c>
      <c r="AH1" s="130"/>
      <c r="AI1" s="130"/>
      <c r="AJ1" s="130"/>
      <c r="AK1" s="130"/>
      <c r="AL1" s="130"/>
      <c r="AM1" s="131"/>
      <c r="AN1" s="128" t="s">
        <v>84</v>
      </c>
      <c r="AO1" s="128"/>
      <c r="AP1" s="128"/>
      <c r="AQ1" s="128"/>
      <c r="AR1" s="128"/>
      <c r="AS1" s="124" t="s">
        <v>85</v>
      </c>
      <c r="AT1" s="124"/>
      <c r="AU1" s="124"/>
      <c r="AV1" s="124"/>
      <c r="AW1" s="124"/>
      <c r="AX1" s="124"/>
    </row>
    <row r="2" spans="1:52" ht="145.5" customHeight="1" x14ac:dyDescent="0.25">
      <c r="A2" s="69"/>
      <c r="B2" s="69"/>
      <c r="C2" s="69"/>
      <c r="D2" s="70" t="s">
        <v>142</v>
      </c>
      <c r="E2" s="70" t="s">
        <v>143</v>
      </c>
      <c r="F2" s="70" t="s">
        <v>144</v>
      </c>
      <c r="G2" s="70" t="s">
        <v>146</v>
      </c>
      <c r="H2" s="70" t="s">
        <v>147</v>
      </c>
      <c r="I2" s="70" t="s">
        <v>148</v>
      </c>
      <c r="J2" s="70" t="s">
        <v>149</v>
      </c>
      <c r="K2" s="70" t="s">
        <v>139</v>
      </c>
      <c r="L2" s="70" t="s">
        <v>140</v>
      </c>
      <c r="M2" s="70" t="s">
        <v>141</v>
      </c>
      <c r="N2" s="71" t="s">
        <v>142</v>
      </c>
      <c r="O2" s="71" t="s">
        <v>143</v>
      </c>
      <c r="P2" s="71" t="s">
        <v>144</v>
      </c>
      <c r="Q2" s="71" t="s">
        <v>145</v>
      </c>
      <c r="R2" s="71" t="s">
        <v>146</v>
      </c>
      <c r="S2" s="71" t="s">
        <v>147</v>
      </c>
      <c r="T2" s="71" t="s">
        <v>148</v>
      </c>
      <c r="U2" s="71" t="s">
        <v>149</v>
      </c>
      <c r="V2" s="71" t="s">
        <v>150</v>
      </c>
      <c r="W2" s="71" t="s">
        <v>138</v>
      </c>
      <c r="X2" s="71" t="s">
        <v>139</v>
      </c>
      <c r="Y2" s="71" t="s">
        <v>140</v>
      </c>
      <c r="Z2" s="71" t="s">
        <v>141</v>
      </c>
      <c r="AA2" s="72" t="s">
        <v>104</v>
      </c>
      <c r="AB2" s="72" t="s">
        <v>105</v>
      </c>
      <c r="AC2" s="72" t="s">
        <v>106</v>
      </c>
      <c r="AD2" s="72" t="s">
        <v>107</v>
      </c>
      <c r="AE2" s="72" t="s">
        <v>108</v>
      </c>
      <c r="AF2" s="72" t="s">
        <v>109</v>
      </c>
      <c r="AG2" s="73" t="s">
        <v>110</v>
      </c>
      <c r="AH2" s="73" t="s">
        <v>111</v>
      </c>
      <c r="AI2" s="73" t="s">
        <v>112</v>
      </c>
      <c r="AJ2" s="73" t="s">
        <v>113</v>
      </c>
      <c r="AK2" s="73" t="s">
        <v>126</v>
      </c>
      <c r="AL2" s="73" t="s">
        <v>127</v>
      </c>
      <c r="AM2" s="73" t="s">
        <v>114</v>
      </c>
      <c r="AN2" s="74" t="s">
        <v>115</v>
      </c>
      <c r="AO2" s="74" t="s">
        <v>116</v>
      </c>
      <c r="AP2" s="74" t="s">
        <v>117</v>
      </c>
      <c r="AQ2" s="74" t="s">
        <v>118</v>
      </c>
      <c r="AR2" s="74" t="s">
        <v>119</v>
      </c>
      <c r="AS2" s="75" t="s">
        <v>120</v>
      </c>
      <c r="AT2" s="75" t="s">
        <v>121</v>
      </c>
      <c r="AU2" s="75" t="s">
        <v>122</v>
      </c>
      <c r="AV2" s="75" t="s">
        <v>123</v>
      </c>
      <c r="AW2" s="75" t="s">
        <v>124</v>
      </c>
      <c r="AX2" s="76" t="s">
        <v>125</v>
      </c>
    </row>
    <row r="3" spans="1:52" s="79" customFormat="1" ht="15.75" x14ac:dyDescent="0.25">
      <c r="A3" s="77">
        <v>1</v>
      </c>
      <c r="B3" s="78" t="s">
        <v>243</v>
      </c>
      <c r="C3" s="78">
        <v>10200</v>
      </c>
      <c r="D3" s="78">
        <v>1</v>
      </c>
      <c r="E3" s="78">
        <v>1</v>
      </c>
      <c r="F3" s="78">
        <v>1</v>
      </c>
      <c r="G3" s="78">
        <v>1</v>
      </c>
      <c r="H3" s="78">
        <v>1</v>
      </c>
      <c r="I3" s="78">
        <v>1</v>
      </c>
      <c r="J3" s="78">
        <v>1</v>
      </c>
      <c r="K3" s="78">
        <v>1</v>
      </c>
      <c r="L3" s="78">
        <v>1</v>
      </c>
      <c r="M3" s="78">
        <v>1</v>
      </c>
      <c r="N3" s="78">
        <v>1</v>
      </c>
      <c r="O3" s="78">
        <v>1</v>
      </c>
      <c r="P3" s="78">
        <v>1</v>
      </c>
      <c r="Q3" s="78">
        <v>1</v>
      </c>
      <c r="R3" s="78">
        <v>1</v>
      </c>
      <c r="S3" s="78">
        <v>1</v>
      </c>
      <c r="T3" s="78">
        <v>1</v>
      </c>
      <c r="U3" s="78">
        <v>1</v>
      </c>
      <c r="V3" s="78">
        <v>1</v>
      </c>
      <c r="W3" s="78">
        <v>1</v>
      </c>
      <c r="X3" s="78">
        <v>1</v>
      </c>
      <c r="Y3" s="78">
        <v>1</v>
      </c>
      <c r="Z3" s="78">
        <v>1</v>
      </c>
      <c r="AA3" s="77">
        <v>1</v>
      </c>
      <c r="AB3" s="77">
        <v>1</v>
      </c>
      <c r="AC3" s="77">
        <v>1</v>
      </c>
      <c r="AD3" s="77">
        <v>1</v>
      </c>
      <c r="AE3" s="77">
        <v>1</v>
      </c>
      <c r="AF3" s="77">
        <v>1</v>
      </c>
      <c r="AG3" s="78">
        <v>1</v>
      </c>
      <c r="AH3" s="78">
        <v>1</v>
      </c>
      <c r="AI3" s="78">
        <v>1</v>
      </c>
      <c r="AJ3" s="78">
        <v>1</v>
      </c>
      <c r="AK3" s="78">
        <v>1</v>
      </c>
      <c r="AL3" s="78">
        <v>1</v>
      </c>
      <c r="AM3" s="78">
        <v>1</v>
      </c>
      <c r="AN3" s="78">
        <v>1</v>
      </c>
      <c r="AO3" s="78">
        <v>1</v>
      </c>
      <c r="AP3" s="78">
        <v>1</v>
      </c>
      <c r="AQ3" s="78">
        <v>0</v>
      </c>
      <c r="AR3" s="78">
        <v>1</v>
      </c>
      <c r="AS3" s="78">
        <v>1</v>
      </c>
      <c r="AT3" s="78">
        <v>0</v>
      </c>
      <c r="AU3" s="78">
        <v>1</v>
      </c>
      <c r="AV3" s="78">
        <v>1</v>
      </c>
      <c r="AW3" s="78">
        <v>0</v>
      </c>
      <c r="AX3" s="78">
        <v>1</v>
      </c>
      <c r="AY3" s="79" t="s">
        <v>244</v>
      </c>
      <c r="AZ3" s="79" t="s">
        <v>242</v>
      </c>
    </row>
    <row r="4" spans="1:52" s="79" customFormat="1" ht="15.75" x14ac:dyDescent="0.25">
      <c r="A4" s="77">
        <v>2</v>
      </c>
      <c r="B4" s="78" t="s">
        <v>245</v>
      </c>
      <c r="C4" s="78">
        <v>300000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  <c r="I4" s="78">
        <v>1</v>
      </c>
      <c r="J4" s="78">
        <v>1</v>
      </c>
      <c r="K4" s="78">
        <v>1</v>
      </c>
      <c r="L4" s="78">
        <v>1</v>
      </c>
      <c r="M4" s="78">
        <v>1</v>
      </c>
      <c r="N4" s="78">
        <v>1</v>
      </c>
      <c r="O4" s="78">
        <v>1</v>
      </c>
      <c r="P4" s="78">
        <v>1</v>
      </c>
      <c r="Q4" s="78">
        <v>1</v>
      </c>
      <c r="R4" s="78">
        <v>1</v>
      </c>
      <c r="S4" s="78">
        <v>1</v>
      </c>
      <c r="T4" s="78">
        <v>1</v>
      </c>
      <c r="U4" s="78">
        <v>1</v>
      </c>
      <c r="V4" s="78">
        <v>1</v>
      </c>
      <c r="W4" s="78">
        <v>1</v>
      </c>
      <c r="X4" s="78">
        <v>1</v>
      </c>
      <c r="Y4" s="78">
        <v>1</v>
      </c>
      <c r="Z4" s="78">
        <v>1</v>
      </c>
      <c r="AA4" s="77">
        <v>1</v>
      </c>
      <c r="AB4" s="77">
        <v>1</v>
      </c>
      <c r="AC4" s="77">
        <v>1</v>
      </c>
      <c r="AD4" s="77">
        <v>1</v>
      </c>
      <c r="AE4" s="77">
        <v>1</v>
      </c>
      <c r="AF4" s="77">
        <v>1</v>
      </c>
      <c r="AG4" s="78">
        <v>1</v>
      </c>
      <c r="AH4" s="78">
        <v>1</v>
      </c>
      <c r="AI4" s="78">
        <v>1</v>
      </c>
      <c r="AJ4" s="78">
        <v>1</v>
      </c>
      <c r="AK4" s="78">
        <v>1</v>
      </c>
      <c r="AL4" s="78">
        <v>1</v>
      </c>
      <c r="AM4" s="78">
        <v>1</v>
      </c>
      <c r="AN4" s="78">
        <v>1</v>
      </c>
      <c r="AO4" s="78">
        <v>1</v>
      </c>
      <c r="AP4" s="78">
        <v>1</v>
      </c>
      <c r="AQ4" s="78">
        <v>0</v>
      </c>
      <c r="AR4" s="78">
        <v>1</v>
      </c>
      <c r="AS4" s="78">
        <v>0</v>
      </c>
      <c r="AT4" s="78">
        <v>0</v>
      </c>
      <c r="AU4" s="78">
        <v>0</v>
      </c>
      <c r="AV4" s="78">
        <v>1</v>
      </c>
      <c r="AW4" s="78">
        <v>0</v>
      </c>
      <c r="AX4" s="78">
        <v>1</v>
      </c>
      <c r="AY4" s="79" t="s">
        <v>246</v>
      </c>
    </row>
  </sheetData>
  <mergeCells count="7">
    <mergeCell ref="AS1:AX1"/>
    <mergeCell ref="B1:C1"/>
    <mergeCell ref="D1:M1"/>
    <mergeCell ref="AA1:AF1"/>
    <mergeCell ref="AN1:AR1"/>
    <mergeCell ref="AG1:AM1"/>
    <mergeCell ref="N1:Z1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7"/>
  <sheetViews>
    <sheetView workbookViewId="0">
      <selection activeCell="Q2" sqref="Q2:AA3"/>
    </sheetView>
  </sheetViews>
  <sheetFormatPr defaultRowHeight="15" x14ac:dyDescent="0.25"/>
  <cols>
    <col min="1" max="1" width="57.28515625" customWidth="1"/>
    <col min="2" max="16" width="6" customWidth="1"/>
    <col min="18" max="18" width="10.5703125" bestFit="1" customWidth="1"/>
    <col min="19" max="19" width="9.7109375" bestFit="1" customWidth="1"/>
    <col min="20" max="20" width="9.5703125" bestFit="1" customWidth="1"/>
  </cols>
  <sheetData>
    <row r="1" spans="1:35" ht="15.75" x14ac:dyDescent="0.25">
      <c r="A1" t="s">
        <v>86</v>
      </c>
      <c r="B1" t="s">
        <v>93</v>
      </c>
      <c r="C1" t="s">
        <v>94</v>
      </c>
      <c r="D1" t="s">
        <v>95</v>
      </c>
      <c r="E1" t="s">
        <v>87</v>
      </c>
      <c r="F1" t="s">
        <v>88</v>
      </c>
      <c r="G1" t="s">
        <v>96</v>
      </c>
      <c r="H1" t="s">
        <v>89</v>
      </c>
      <c r="I1" t="s">
        <v>90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s="78"/>
      <c r="R1" s="78" t="s">
        <v>151</v>
      </c>
      <c r="S1" s="78" t="s">
        <v>152</v>
      </c>
      <c r="T1" s="78" t="s">
        <v>153</v>
      </c>
      <c r="U1" s="78" t="s">
        <v>154</v>
      </c>
      <c r="V1" s="78" t="s">
        <v>155</v>
      </c>
      <c r="W1" s="78" t="s">
        <v>156</v>
      </c>
      <c r="X1" s="78" t="s">
        <v>157</v>
      </c>
      <c r="Y1" s="78" t="s">
        <v>158</v>
      </c>
      <c r="Z1" s="78" t="s">
        <v>159</v>
      </c>
      <c r="AA1" s="78" t="s">
        <v>160</v>
      </c>
    </row>
    <row r="2" spans="1:35" ht="15.75" x14ac:dyDescent="0.25">
      <c r="A2" s="81" t="str">
        <f>Лист1!B3</f>
        <v>Муниципальное бюджетное учреждение культуры «Черноморская централизованная библиотечная система»</v>
      </c>
      <c r="B2" s="81">
        <v>600</v>
      </c>
      <c r="C2" s="81">
        <v>578</v>
      </c>
      <c r="D2" s="81">
        <v>571</v>
      </c>
      <c r="E2" s="81">
        <v>566</v>
      </c>
      <c r="F2" s="81">
        <v>562</v>
      </c>
      <c r="G2" s="81">
        <v>591</v>
      </c>
      <c r="H2" s="81">
        <v>73</v>
      </c>
      <c r="I2" s="81">
        <v>68</v>
      </c>
      <c r="J2" s="81">
        <v>594</v>
      </c>
      <c r="K2" s="81">
        <v>596</v>
      </c>
      <c r="L2" s="81">
        <v>563</v>
      </c>
      <c r="M2" s="81">
        <v>560</v>
      </c>
      <c r="N2" s="81">
        <v>592</v>
      </c>
      <c r="O2" s="81">
        <v>593</v>
      </c>
      <c r="P2" s="81">
        <v>593</v>
      </c>
      <c r="Q2" s="78" t="str">
        <f>Лист1!B3</f>
        <v>Муниципальное бюджетное учреждение культуры «Черноморская централизованная библиотечная система»</v>
      </c>
      <c r="R2" s="80">
        <f>F2/E2</f>
        <v>0.99293286219081267</v>
      </c>
      <c r="S2" s="80">
        <f>D2/C2</f>
        <v>0.98788927335640142</v>
      </c>
      <c r="T2" s="80">
        <f>G2/$B2</f>
        <v>0.98499999999999999</v>
      </c>
      <c r="U2" s="80">
        <f t="shared" ref="U2:U3" si="0">I2/H2</f>
        <v>0.93150684931506844</v>
      </c>
      <c r="V2" s="80">
        <f t="shared" ref="V2:W3" si="1">J2/$B2</f>
        <v>0.99</v>
      </c>
      <c r="W2" s="80">
        <f t="shared" si="1"/>
        <v>0.99333333333333329</v>
      </c>
      <c r="X2" s="80">
        <f t="shared" ref="X2:X3" si="2">M2/L2</f>
        <v>0.99467140319715808</v>
      </c>
      <c r="Y2" s="80">
        <f t="shared" ref="Y2:AA3" si="3">N2/$B2</f>
        <v>0.98666666666666669</v>
      </c>
      <c r="Z2" s="80">
        <f t="shared" si="3"/>
        <v>0.98833333333333329</v>
      </c>
      <c r="AA2" s="80">
        <f t="shared" si="3"/>
        <v>0.98833333333333329</v>
      </c>
      <c r="AB2" s="62"/>
      <c r="AC2" s="54"/>
      <c r="AD2" s="54"/>
      <c r="AE2" s="54"/>
      <c r="AF2" s="54"/>
      <c r="AG2" s="54"/>
      <c r="AH2" s="54"/>
      <c r="AI2" s="54"/>
    </row>
    <row r="3" spans="1:35" ht="15.75" x14ac:dyDescent="0.25">
      <c r="A3" s="81" t="str">
        <f>Лист1!B4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B3" s="81">
        <v>600</v>
      </c>
      <c r="C3" s="81">
        <v>576</v>
      </c>
      <c r="D3" s="81">
        <v>571</v>
      </c>
      <c r="E3" s="81">
        <v>517</v>
      </c>
      <c r="F3" s="81">
        <v>509</v>
      </c>
      <c r="G3" s="81">
        <v>554</v>
      </c>
      <c r="H3" s="81">
        <v>87</v>
      </c>
      <c r="I3" s="81">
        <v>84</v>
      </c>
      <c r="J3" s="81">
        <v>598</v>
      </c>
      <c r="K3" s="81">
        <v>594</v>
      </c>
      <c r="L3" s="81">
        <v>561</v>
      </c>
      <c r="M3" s="81">
        <v>558</v>
      </c>
      <c r="N3" s="81">
        <v>595</v>
      </c>
      <c r="O3" s="81">
        <v>595</v>
      </c>
      <c r="P3" s="81">
        <v>595</v>
      </c>
      <c r="Q3" s="78" t="str">
        <f>Лист1!B4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R3" s="80">
        <f t="shared" ref="R3" si="4">F3/E3</f>
        <v>0.98452611218568664</v>
      </c>
      <c r="S3" s="80">
        <f t="shared" ref="S3" si="5">D3/C3</f>
        <v>0.99131944444444442</v>
      </c>
      <c r="T3" s="80">
        <f t="shared" ref="T3" si="6">G3/$B3</f>
        <v>0.92333333333333334</v>
      </c>
      <c r="U3" s="80">
        <f t="shared" si="0"/>
        <v>0.96551724137931039</v>
      </c>
      <c r="V3" s="80">
        <f t="shared" si="1"/>
        <v>0.9966666666666667</v>
      </c>
      <c r="W3" s="80">
        <f t="shared" si="1"/>
        <v>0.99</v>
      </c>
      <c r="X3" s="80">
        <f t="shared" si="2"/>
        <v>0.99465240641711228</v>
      </c>
      <c r="Y3" s="80">
        <f t="shared" si="3"/>
        <v>0.9916666666666667</v>
      </c>
      <c r="Z3" s="80">
        <f t="shared" si="3"/>
        <v>0.9916666666666667</v>
      </c>
      <c r="AA3" s="80">
        <f t="shared" si="3"/>
        <v>0.9916666666666667</v>
      </c>
      <c r="AB3" s="62"/>
      <c r="AC3" s="54"/>
      <c r="AD3" s="54"/>
      <c r="AE3" s="54"/>
      <c r="AF3" s="54"/>
      <c r="AG3" s="54"/>
      <c r="AH3" s="54"/>
      <c r="AI3" s="54"/>
    </row>
    <row r="7" spans="1:35" x14ac:dyDescent="0.25">
      <c r="A7" t="s">
        <v>161</v>
      </c>
    </row>
  </sheetData>
  <conditionalFormatting sqref="R2:AA3">
    <cfRule type="colorScale" priority="3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"/>
  <sheetViews>
    <sheetView topLeftCell="I1" workbookViewId="0">
      <selection activeCell="AA4" sqref="AA4:AF6"/>
    </sheetView>
  </sheetViews>
  <sheetFormatPr defaultRowHeight="15.75" x14ac:dyDescent="0.25"/>
  <cols>
    <col min="1" max="1" width="9.140625" style="184"/>
    <col min="2" max="2" width="201.28515625" style="184" customWidth="1"/>
    <col min="3" max="5" width="9.140625" style="184"/>
    <col min="6" max="7" width="10.5703125" style="184" bestFit="1" customWidth="1"/>
    <col min="8" max="9" width="9.5703125" style="184" bestFit="1" customWidth="1"/>
    <col min="10" max="33" width="9.140625" style="184"/>
    <col min="34" max="34" width="28.85546875" style="184" customWidth="1"/>
    <col min="35" max="16384" width="9.140625" style="184"/>
  </cols>
  <sheetData>
    <row r="1" spans="1:36" s="166" customFormat="1" x14ac:dyDescent="0.25">
      <c r="A1" s="158" t="s">
        <v>0</v>
      </c>
      <c r="B1" s="159" t="s">
        <v>1</v>
      </c>
      <c r="C1" s="160" t="s">
        <v>44</v>
      </c>
      <c r="D1" s="158" t="s">
        <v>0</v>
      </c>
      <c r="E1" s="159" t="s">
        <v>1</v>
      </c>
      <c r="F1" s="161" t="s">
        <v>2</v>
      </c>
      <c r="G1" s="161"/>
      <c r="H1" s="161"/>
      <c r="I1" s="162" t="s">
        <v>77</v>
      </c>
      <c r="J1" s="158" t="s">
        <v>0</v>
      </c>
      <c r="K1" s="159" t="s">
        <v>1</v>
      </c>
      <c r="L1" s="163" t="s">
        <v>91</v>
      </c>
      <c r="M1" s="163"/>
      <c r="N1" s="162" t="s">
        <v>4</v>
      </c>
      <c r="O1" s="158" t="s">
        <v>0</v>
      </c>
      <c r="P1" s="159" t="s">
        <v>1</v>
      </c>
      <c r="Q1" s="161" t="s">
        <v>5</v>
      </c>
      <c r="R1" s="161"/>
      <c r="S1" s="161"/>
      <c r="T1" s="164" t="s">
        <v>6</v>
      </c>
      <c r="U1" s="158" t="s">
        <v>0</v>
      </c>
      <c r="V1" s="159" t="s">
        <v>1</v>
      </c>
      <c r="W1" s="163" t="s">
        <v>7</v>
      </c>
      <c r="X1" s="163"/>
      <c r="Y1" s="163"/>
      <c r="Z1" s="162" t="s">
        <v>8</v>
      </c>
      <c r="AA1" s="158" t="s">
        <v>0</v>
      </c>
      <c r="AB1" s="159" t="s">
        <v>1</v>
      </c>
      <c r="AC1" s="161" t="s">
        <v>92</v>
      </c>
      <c r="AD1" s="161"/>
      <c r="AE1" s="161"/>
      <c r="AF1" s="162" t="s">
        <v>10</v>
      </c>
      <c r="AG1" s="158" t="s">
        <v>0</v>
      </c>
      <c r="AH1" s="159" t="s">
        <v>1</v>
      </c>
      <c r="AI1" s="165" t="s">
        <v>11</v>
      </c>
      <c r="AJ1" s="165"/>
    </row>
    <row r="2" spans="1:36" s="166" customFormat="1" x14ac:dyDescent="0.25">
      <c r="A2" s="158"/>
      <c r="B2" s="159"/>
      <c r="C2" s="160"/>
      <c r="D2" s="158"/>
      <c r="E2" s="159"/>
      <c r="F2" s="167" t="s">
        <v>17</v>
      </c>
      <c r="G2" s="167" t="s">
        <v>18</v>
      </c>
      <c r="H2" s="167" t="s">
        <v>19</v>
      </c>
      <c r="I2" s="162"/>
      <c r="J2" s="158"/>
      <c r="K2" s="159"/>
      <c r="L2" s="168" t="s">
        <v>22</v>
      </c>
      <c r="M2" s="168" t="s">
        <v>23</v>
      </c>
      <c r="N2" s="162"/>
      <c r="O2" s="158"/>
      <c r="P2" s="159"/>
      <c r="Q2" s="168" t="s">
        <v>27</v>
      </c>
      <c r="R2" s="168" t="s">
        <v>28</v>
      </c>
      <c r="S2" s="168" t="s">
        <v>29</v>
      </c>
      <c r="T2" s="164"/>
      <c r="U2" s="158"/>
      <c r="V2" s="159"/>
      <c r="W2" s="168" t="s">
        <v>33</v>
      </c>
      <c r="X2" s="168" t="s">
        <v>34</v>
      </c>
      <c r="Y2" s="168" t="s">
        <v>35</v>
      </c>
      <c r="Z2" s="162"/>
      <c r="AA2" s="158"/>
      <c r="AB2" s="159"/>
      <c r="AC2" s="168" t="s">
        <v>39</v>
      </c>
      <c r="AD2" s="168" t="s">
        <v>40</v>
      </c>
      <c r="AE2" s="168" t="s">
        <v>41</v>
      </c>
      <c r="AF2" s="162"/>
      <c r="AG2" s="158"/>
      <c r="AH2" s="159"/>
      <c r="AI2" s="169" t="s">
        <v>42</v>
      </c>
      <c r="AJ2" s="167" t="s">
        <v>43</v>
      </c>
    </row>
    <row r="3" spans="1:36" s="166" customFormat="1" x14ac:dyDescent="0.25">
      <c r="A3" s="158"/>
      <c r="B3" s="159"/>
      <c r="C3" s="160"/>
      <c r="D3" s="158"/>
      <c r="E3" s="159"/>
      <c r="F3" s="167"/>
      <c r="G3" s="167"/>
      <c r="H3" s="167"/>
      <c r="I3" s="162"/>
      <c r="J3" s="158"/>
      <c r="K3" s="159"/>
      <c r="L3" s="168"/>
      <c r="M3" s="168"/>
      <c r="N3" s="162"/>
      <c r="O3" s="158"/>
      <c r="P3" s="159"/>
      <c r="Q3" s="168"/>
      <c r="R3" s="168"/>
      <c r="S3" s="168"/>
      <c r="T3" s="164"/>
      <c r="U3" s="158"/>
      <c r="V3" s="159"/>
      <c r="W3" s="168"/>
      <c r="X3" s="168"/>
      <c r="Y3" s="168"/>
      <c r="Z3" s="162"/>
      <c r="AA3" s="158"/>
      <c r="AB3" s="159"/>
      <c r="AC3" s="168"/>
      <c r="AD3" s="168"/>
      <c r="AE3" s="168"/>
      <c r="AF3" s="162"/>
      <c r="AG3" s="158"/>
      <c r="AH3" s="159"/>
      <c r="AI3" s="169"/>
      <c r="AJ3" s="167"/>
    </row>
    <row r="4" spans="1:36" s="183" customFormat="1" x14ac:dyDescent="0.25">
      <c r="A4" s="170">
        <f>Лист1!A3</f>
        <v>1</v>
      </c>
      <c r="B4" s="171" t="str">
        <f>'Рейтинговая таблица организаций'!B4</f>
        <v>Муниципальное бюджетное учреждение культуры «Черноморская централизованная библиотечная система»</v>
      </c>
      <c r="C4" s="172">
        <f>'Рейтинговая таблица организаций'!C4</f>
        <v>600</v>
      </c>
      <c r="D4" s="173">
        <f t="shared" ref="D4:E5" si="0">A4</f>
        <v>1</v>
      </c>
      <c r="E4" s="171" t="str">
        <f t="shared" si="0"/>
        <v>Муниципальное бюджетное учреждение культуры «Черноморская централизованная библиотечная система»</v>
      </c>
      <c r="F4" s="174">
        <f>'Рейтинговая таблица организаций'!Q4</f>
        <v>100</v>
      </c>
      <c r="G4" s="175">
        <f>'Рейтинговая таблица организаций'!R4</f>
        <v>100</v>
      </c>
      <c r="H4" s="174">
        <f>'Рейтинговая таблица организаций'!S4</f>
        <v>99</v>
      </c>
      <c r="I4" s="176">
        <f>'Рейтинговая таблица организаций'!T4</f>
        <v>99.6</v>
      </c>
      <c r="J4" s="170">
        <f t="shared" ref="J4:K5" si="1">A4</f>
        <v>1</v>
      </c>
      <c r="K4" s="171" t="str">
        <f t="shared" si="1"/>
        <v>Муниципальное бюджетное учреждение культуры «Черноморская централизованная библиотечная система»</v>
      </c>
      <c r="L4" s="177">
        <f>'Рейтинговая таблица организаций'!Z4</f>
        <v>100</v>
      </c>
      <c r="M4" s="177">
        <f>'Рейтинговая таблица организаций'!AA4</f>
        <v>98</v>
      </c>
      <c r="N4" s="178">
        <f>'Рейтинговая таблица организаций'!AB4</f>
        <v>99</v>
      </c>
      <c r="O4" s="170">
        <f t="shared" ref="O4:P5" si="2">A4</f>
        <v>1</v>
      </c>
      <c r="P4" s="171" t="str">
        <f t="shared" si="2"/>
        <v>Муниципальное бюджетное учреждение культуры «Черноморская централизованная библиотечная система»</v>
      </c>
      <c r="Q4" s="179">
        <f>'Рейтинговая таблица организаций'!AG4</f>
        <v>80</v>
      </c>
      <c r="R4" s="179">
        <f>'Рейтинговая таблица организаций'!AH4</f>
        <v>80</v>
      </c>
      <c r="S4" s="180">
        <f>'Рейтинговая таблица организаций'!AI4</f>
        <v>93</v>
      </c>
      <c r="T4" s="178">
        <f>'Рейтинговая таблица организаций'!AJ4</f>
        <v>83.9</v>
      </c>
      <c r="U4" s="170">
        <f t="shared" ref="U4:V5" si="3">A4</f>
        <v>1</v>
      </c>
      <c r="V4" s="171" t="str">
        <f t="shared" si="3"/>
        <v>Муниципальное бюджетное учреждение культуры «Черноморская централизованная библиотечная система»</v>
      </c>
      <c r="W4" s="180">
        <f>'Рейтинговая таблица организаций'!AQ4</f>
        <v>99</v>
      </c>
      <c r="X4" s="180">
        <f>'Рейтинговая таблица организаций'!AR4</f>
        <v>99</v>
      </c>
      <c r="Y4" s="180">
        <f>'Рейтинговая таблица организаций'!AS4</f>
        <v>99</v>
      </c>
      <c r="Z4" s="178">
        <f>'Рейтинговая таблица организаций'!AT4</f>
        <v>99</v>
      </c>
      <c r="AA4" s="170">
        <f t="shared" ref="AA4:AB5" si="4">A4</f>
        <v>1</v>
      </c>
      <c r="AB4" s="171" t="str">
        <f t="shared" si="4"/>
        <v>Муниципальное бюджетное учреждение культуры «Черноморская централизованная библиотечная система»</v>
      </c>
      <c r="AC4" s="180">
        <f>'Рейтинговая таблица организаций'!BA4</f>
        <v>99</v>
      </c>
      <c r="AD4" s="180">
        <f>'Рейтинговая таблица организаций'!BB4</f>
        <v>99</v>
      </c>
      <c r="AE4" s="180">
        <f>'Рейтинговая таблица организаций'!BC4</f>
        <v>99</v>
      </c>
      <c r="AF4" s="178">
        <f>'Рейтинговая таблица организаций'!BD4</f>
        <v>99</v>
      </c>
      <c r="AG4" s="170">
        <f>'Рейтинговая таблица организаций'!A4</f>
        <v>1</v>
      </c>
      <c r="AH4" s="173" t="str">
        <f>'Рейтинговая таблица организаций'!B4</f>
        <v>Муниципальное бюджетное учреждение культуры «Черноморская централизованная библиотечная система»</v>
      </c>
      <c r="AI4" s="181">
        <f>'Рейтинговая таблица организаций'!BE4</f>
        <v>96.1</v>
      </c>
      <c r="AJ4" s="182">
        <f>'Рейтинговая таблица организаций'!BF4</f>
        <v>1</v>
      </c>
    </row>
    <row r="5" spans="1:36" s="183" customFormat="1" x14ac:dyDescent="0.25">
      <c r="A5" s="170">
        <f>Лист1!A4</f>
        <v>2</v>
      </c>
      <c r="B5" s="171" t="str">
        <f>'Рейтинговая таблица организаций'!B5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C5" s="172">
        <f>'Рейтинговая таблица организаций'!C5</f>
        <v>600</v>
      </c>
      <c r="D5" s="173">
        <f t="shared" si="0"/>
        <v>2</v>
      </c>
      <c r="E5" s="171" t="str">
        <f t="shared" si="0"/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F5" s="174">
        <f>'Рейтинговая таблица организаций'!Q5</f>
        <v>100</v>
      </c>
      <c r="G5" s="175">
        <f>'Рейтинговая таблица организаций'!R5</f>
        <v>100</v>
      </c>
      <c r="H5" s="174">
        <f>'Рейтинговая таблица организаций'!S5</f>
        <v>98</v>
      </c>
      <c r="I5" s="176">
        <f>'Рейтинговая таблица организаций'!T5</f>
        <v>99.2</v>
      </c>
      <c r="J5" s="170">
        <f t="shared" si="1"/>
        <v>2</v>
      </c>
      <c r="K5" s="171" t="str">
        <f t="shared" si="1"/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L5" s="177">
        <f>'Рейтинговая таблица организаций'!Z5</f>
        <v>100</v>
      </c>
      <c r="M5" s="177">
        <f>'Рейтинговая таблица организаций'!AA5</f>
        <v>92</v>
      </c>
      <c r="N5" s="178">
        <f>'Рейтинговая таблица организаций'!AB5</f>
        <v>96</v>
      </c>
      <c r="O5" s="170">
        <f t="shared" si="2"/>
        <v>2</v>
      </c>
      <c r="P5" s="171" t="str">
        <f t="shared" si="2"/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Q5" s="179">
        <f>'Рейтинговая таблица организаций'!AG5</f>
        <v>80</v>
      </c>
      <c r="R5" s="179">
        <f>'Рейтинговая таблица организаций'!AH5</f>
        <v>40</v>
      </c>
      <c r="S5" s="180">
        <f>'Рейтинговая таблица организаций'!AI5</f>
        <v>97</v>
      </c>
      <c r="T5" s="178">
        <f>'Рейтинговая таблица организаций'!AJ5</f>
        <v>69.099999999999994</v>
      </c>
      <c r="U5" s="170">
        <f t="shared" si="3"/>
        <v>2</v>
      </c>
      <c r="V5" s="171" t="str">
        <f t="shared" si="3"/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W5" s="180">
        <f>'Рейтинговая таблица организаций'!AQ5</f>
        <v>100</v>
      </c>
      <c r="X5" s="180">
        <f>'Рейтинговая таблица организаций'!AR5</f>
        <v>99</v>
      </c>
      <c r="Y5" s="180">
        <f>'Рейтинговая таблица организаций'!AS5</f>
        <v>99</v>
      </c>
      <c r="Z5" s="178">
        <f>'Рейтинговая таблица организаций'!AT5</f>
        <v>99.399999999999991</v>
      </c>
      <c r="AA5" s="170">
        <f t="shared" si="4"/>
        <v>2</v>
      </c>
      <c r="AB5" s="171" t="str">
        <f t="shared" si="4"/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AC5" s="180">
        <f>'Рейтинговая таблица организаций'!BA5</f>
        <v>99</v>
      </c>
      <c r="AD5" s="180">
        <f>'Рейтинговая таблица организаций'!BB5</f>
        <v>99</v>
      </c>
      <c r="AE5" s="180">
        <f>'Рейтинговая таблица организаций'!BC5</f>
        <v>99</v>
      </c>
      <c r="AF5" s="178">
        <f>'Рейтинговая таблица организаций'!BD5</f>
        <v>99</v>
      </c>
      <c r="AG5" s="170">
        <f>'Рейтинговая таблица организаций'!A5</f>
        <v>2</v>
      </c>
      <c r="AH5" s="173" t="str">
        <f>'Рейтинговая таблица организаций'!B5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AI5" s="181">
        <f>'Рейтинговая таблица организаций'!BE5</f>
        <v>92.539999999999992</v>
      </c>
      <c r="AJ5" s="182">
        <f>'Рейтинговая таблица организаций'!BF5</f>
        <v>2</v>
      </c>
    </row>
    <row r="6" spans="1:36" x14ac:dyDescent="0.25">
      <c r="D6" s="185"/>
      <c r="E6" s="185"/>
      <c r="F6" s="186">
        <f>AVERAGE(F4:F5)</f>
        <v>100</v>
      </c>
      <c r="G6" s="186">
        <f>AVERAGE(G4:G5)</f>
        <v>100</v>
      </c>
      <c r="H6" s="186">
        <f>AVERAGE(H4:H5)</f>
        <v>98.5</v>
      </c>
      <c r="I6" s="186">
        <f>AVERAGE(I4:I5)</f>
        <v>99.4</v>
      </c>
      <c r="J6" s="186"/>
      <c r="K6" s="186"/>
      <c r="L6" s="186">
        <f>AVERAGE(L4:L5)</f>
        <v>100</v>
      </c>
      <c r="M6" s="186">
        <f>AVERAGE(M4:M5)</f>
        <v>95</v>
      </c>
      <c r="N6" s="186">
        <f>AVERAGE(N4:N5)</f>
        <v>97.5</v>
      </c>
      <c r="O6" s="186"/>
      <c r="P6" s="186"/>
      <c r="Q6" s="186">
        <f>AVERAGE(Q4:Q5)</f>
        <v>80</v>
      </c>
      <c r="R6" s="186">
        <f>AVERAGE(R4:R5)</f>
        <v>60</v>
      </c>
      <c r="S6" s="186">
        <f>AVERAGE(S4:S5)</f>
        <v>95</v>
      </c>
      <c r="T6" s="186">
        <f>AVERAGE(T4:T5)</f>
        <v>76.5</v>
      </c>
      <c r="U6" s="186"/>
      <c r="V6" s="186" t="s">
        <v>137</v>
      </c>
      <c r="W6" s="186">
        <f>AVERAGE(W4:W5)</f>
        <v>99.5</v>
      </c>
      <c r="X6" s="186">
        <f>AVERAGE(X4:X5)</f>
        <v>99</v>
      </c>
      <c r="Y6" s="186">
        <f>AVERAGE(Y4:Y5)</f>
        <v>99</v>
      </c>
      <c r="Z6" s="186">
        <f>AVERAGE(Z4:Z5)</f>
        <v>99.199999999999989</v>
      </c>
      <c r="AA6" s="186"/>
      <c r="AB6" s="186" t="s">
        <v>137</v>
      </c>
      <c r="AC6" s="186">
        <f>AVERAGE(AC4:AC5)</f>
        <v>99</v>
      </c>
      <c r="AD6" s="186">
        <f>AVERAGE(AD4:AD5)</f>
        <v>99</v>
      </c>
      <c r="AE6" s="186">
        <f>AVERAGE(AE4:AE5)</f>
        <v>99</v>
      </c>
      <c r="AF6" s="186">
        <f>AVERAGE(AF4:AF5)</f>
        <v>99</v>
      </c>
    </row>
  </sheetData>
  <mergeCells count="42">
    <mergeCell ref="N1:N3"/>
    <mergeCell ref="A1:A3"/>
    <mergeCell ref="B1:B3"/>
    <mergeCell ref="C1:C3"/>
    <mergeCell ref="D1:D3"/>
    <mergeCell ref="E1:E3"/>
    <mergeCell ref="F1:H1"/>
    <mergeCell ref="F2:F3"/>
    <mergeCell ref="G2:G3"/>
    <mergeCell ref="H2:H3"/>
    <mergeCell ref="L2:L3"/>
    <mergeCell ref="I1:I3"/>
    <mergeCell ref="J1:J3"/>
    <mergeCell ref="K1:K3"/>
    <mergeCell ref="O1:O3"/>
    <mergeCell ref="T1:T3"/>
    <mergeCell ref="U1:U3"/>
    <mergeCell ref="W2:W3"/>
    <mergeCell ref="X2:X3"/>
    <mergeCell ref="Q2:Q3"/>
    <mergeCell ref="R2:R3"/>
    <mergeCell ref="Z1:Z3"/>
    <mergeCell ref="AA1:AA3"/>
    <mergeCell ref="AF1:AF3"/>
    <mergeCell ref="AC2:AC3"/>
    <mergeCell ref="AD2:AD3"/>
    <mergeCell ref="AI1:AJ1"/>
    <mergeCell ref="M2:M3"/>
    <mergeCell ref="S2:S3"/>
    <mergeCell ref="Y2:Y3"/>
    <mergeCell ref="AE2:AE3"/>
    <mergeCell ref="AJ2:AJ3"/>
    <mergeCell ref="AI2:AI3"/>
    <mergeCell ref="L1:M1"/>
    <mergeCell ref="P1:P3"/>
    <mergeCell ref="Q1:S1"/>
    <mergeCell ref="V1:V3"/>
    <mergeCell ref="W1:Y1"/>
    <mergeCell ref="AB1:AB3"/>
    <mergeCell ref="AC1:AE1"/>
    <mergeCell ref="AH1:AH3"/>
    <mergeCell ref="AG1:AG3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zoomScale="85" zoomScaleNormal="85" workbookViewId="0">
      <selection activeCell="A4" sqref="A4:I5"/>
    </sheetView>
  </sheetViews>
  <sheetFormatPr defaultRowHeight="15" x14ac:dyDescent="0.25"/>
  <cols>
    <col min="1" max="1" width="9.140625" style="48"/>
    <col min="2" max="2" width="134.28515625" style="48" customWidth="1"/>
    <col min="3" max="9" width="9.140625" style="48"/>
  </cols>
  <sheetData>
    <row r="1" spans="1:9" x14ac:dyDescent="0.25">
      <c r="A1" s="143" t="s">
        <v>0</v>
      </c>
      <c r="B1" s="145" t="s">
        <v>1</v>
      </c>
      <c r="C1" s="135" t="s">
        <v>77</v>
      </c>
      <c r="D1" s="135" t="s">
        <v>4</v>
      </c>
      <c r="E1" s="147" t="s">
        <v>6</v>
      </c>
      <c r="F1" s="135" t="s">
        <v>8</v>
      </c>
      <c r="G1" s="135" t="s">
        <v>10</v>
      </c>
      <c r="H1" s="137" t="s">
        <v>11</v>
      </c>
      <c r="I1" s="138"/>
    </row>
    <row r="2" spans="1:9" x14ac:dyDescent="0.25">
      <c r="A2" s="144"/>
      <c r="B2" s="146"/>
      <c r="C2" s="136"/>
      <c r="D2" s="136"/>
      <c r="E2" s="148"/>
      <c r="F2" s="136"/>
      <c r="G2" s="136"/>
      <c r="H2" s="139" t="s">
        <v>42</v>
      </c>
      <c r="I2" s="141" t="s">
        <v>43</v>
      </c>
    </row>
    <row r="3" spans="1:9" x14ac:dyDescent="0.25">
      <c r="A3" s="144"/>
      <c r="B3" s="146"/>
      <c r="C3" s="136"/>
      <c r="D3" s="136"/>
      <c r="E3" s="148"/>
      <c r="F3" s="136"/>
      <c r="G3" s="136"/>
      <c r="H3" s="140"/>
      <c r="I3" s="142"/>
    </row>
    <row r="4" spans="1:9" x14ac:dyDescent="0.25">
      <c r="A4" s="57">
        <v>1</v>
      </c>
      <c r="B4" s="58" t="str">
        <f>'Рейтинговая таблица организаций'!B4</f>
        <v>Муниципальное бюджетное учреждение культуры «Черноморская централизованная библиотечная система»</v>
      </c>
      <c r="C4" s="59">
        <f>'Рейтинговая таблица организаций'!T4</f>
        <v>99.6</v>
      </c>
      <c r="D4" s="59">
        <f>'Рейтинговая таблица организаций'!AB4</f>
        <v>99</v>
      </c>
      <c r="E4" s="59">
        <f>'Рейтинговая таблица организаций'!AJ4</f>
        <v>83.9</v>
      </c>
      <c r="F4" s="59">
        <f>'Рейтинговая таблица организаций'!AT4</f>
        <v>99</v>
      </c>
      <c r="G4" s="59">
        <f>'Рейтинговая таблица организаций'!BD4</f>
        <v>99</v>
      </c>
      <c r="H4" s="157">
        <f>'Рейтинговая таблица организаций'!BE4</f>
        <v>96.1</v>
      </c>
      <c r="I4" s="60">
        <f>'Рейтинговая таблица организаций'!BF4</f>
        <v>1</v>
      </c>
    </row>
    <row r="5" spans="1:9" x14ac:dyDescent="0.25">
      <c r="A5" s="57">
        <v>2</v>
      </c>
      <c r="B5" s="58" t="str">
        <f>'Рейтинговая таблица организаций'!B5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C5" s="59">
        <f>'Рейтинговая таблица организаций'!T5</f>
        <v>99.2</v>
      </c>
      <c r="D5" s="59">
        <f>'Рейтинговая таблица организаций'!AB5</f>
        <v>96</v>
      </c>
      <c r="E5" s="59">
        <f>'Рейтинговая таблица организаций'!AJ5</f>
        <v>69.099999999999994</v>
      </c>
      <c r="F5" s="59">
        <f>'Рейтинговая таблица организаций'!AT5</f>
        <v>99.399999999999991</v>
      </c>
      <c r="G5" s="59">
        <f>'Рейтинговая таблица организаций'!BD5</f>
        <v>99</v>
      </c>
      <c r="H5" s="157">
        <f>'Рейтинговая таблица организаций'!BE5</f>
        <v>92.539999999999992</v>
      </c>
      <c r="I5" s="60">
        <f>'Рейтинговая таблица организаций'!BF5</f>
        <v>2</v>
      </c>
    </row>
    <row r="6" spans="1:9" x14ac:dyDescent="0.25">
      <c r="A6" s="57"/>
      <c r="B6" s="58"/>
      <c r="C6" s="61">
        <f t="shared" ref="C6:H6" si="0">AVERAGE(C4:C5)</f>
        <v>99.4</v>
      </c>
      <c r="D6" s="61">
        <f t="shared" si="0"/>
        <v>97.5</v>
      </c>
      <c r="E6" s="61">
        <f t="shared" si="0"/>
        <v>76.5</v>
      </c>
      <c r="F6" s="61">
        <f t="shared" si="0"/>
        <v>99.199999999999989</v>
      </c>
      <c r="G6" s="61">
        <f t="shared" si="0"/>
        <v>99</v>
      </c>
      <c r="H6" s="61">
        <f t="shared" si="0"/>
        <v>94.32</v>
      </c>
      <c r="I6" s="60"/>
    </row>
    <row r="7" spans="1:9" x14ac:dyDescent="0.25">
      <c r="A7" s="49"/>
      <c r="B7" s="50"/>
      <c r="C7" s="51"/>
      <c r="D7" s="51"/>
      <c r="E7" s="51"/>
      <c r="F7" s="51"/>
      <c r="G7" s="51"/>
      <c r="H7" s="52"/>
      <c r="I7" s="53"/>
    </row>
    <row r="8" spans="1:9" x14ac:dyDescent="0.25">
      <c r="A8" s="49"/>
      <c r="B8" s="50"/>
      <c r="C8" s="51"/>
      <c r="D8" s="51"/>
      <c r="E8" s="51"/>
      <c r="F8" s="51"/>
      <c r="G8" s="51"/>
      <c r="H8" s="52"/>
      <c r="I8" s="53"/>
    </row>
    <row r="9" spans="1:9" x14ac:dyDescent="0.25">
      <c r="A9" s="49"/>
      <c r="B9" s="50"/>
      <c r="C9" s="51"/>
      <c r="D9" s="51"/>
      <c r="E9" s="51"/>
      <c r="F9" s="51"/>
      <c r="G9" s="51"/>
      <c r="H9" s="52"/>
      <c r="I9" s="53"/>
    </row>
    <row r="10" spans="1:9" x14ac:dyDescent="0.25">
      <c r="A10" s="49"/>
      <c r="B10" s="50"/>
      <c r="C10" s="51"/>
      <c r="D10" s="51"/>
      <c r="E10" s="51"/>
      <c r="F10" s="51"/>
      <c r="G10" s="51"/>
      <c r="H10" s="52"/>
      <c r="I10" s="53"/>
    </row>
    <row r="11" spans="1:9" x14ac:dyDescent="0.25">
      <c r="A11" s="49"/>
      <c r="B11" s="50"/>
      <c r="C11" s="51"/>
      <c r="D11" s="51"/>
      <c r="E11" s="51"/>
      <c r="F11" s="51"/>
      <c r="G11" s="51"/>
      <c r="H11" s="52"/>
      <c r="I11" s="53"/>
    </row>
    <row r="12" spans="1:9" ht="75" x14ac:dyDescent="0.25">
      <c r="A12" s="49"/>
      <c r="B12" s="50"/>
      <c r="C12" s="51" t="s">
        <v>130</v>
      </c>
      <c r="D12" s="51" t="s">
        <v>131</v>
      </c>
      <c r="E12" s="51" t="s">
        <v>132</v>
      </c>
      <c r="F12" s="51" t="s">
        <v>133</v>
      </c>
      <c r="G12" s="51" t="s">
        <v>134</v>
      </c>
      <c r="H12" s="52" t="s">
        <v>42</v>
      </c>
      <c r="I12" s="53"/>
    </row>
    <row r="13" spans="1:9" x14ac:dyDescent="0.25">
      <c r="A13" s="49"/>
      <c r="B13" s="50"/>
      <c r="C13" s="51"/>
      <c r="D13" s="51"/>
      <c r="E13" s="51"/>
      <c r="F13" s="51"/>
      <c r="G13" s="51"/>
      <c r="H13" s="51"/>
      <c r="I13" s="53"/>
    </row>
    <row r="14" spans="1:9" x14ac:dyDescent="0.25">
      <c r="A14" s="49"/>
      <c r="B14" s="50"/>
      <c r="C14" s="51"/>
      <c r="D14" s="51"/>
      <c r="E14" s="51"/>
      <c r="F14" s="51"/>
      <c r="G14" s="51"/>
      <c r="H14" s="52"/>
      <c r="I14" s="53"/>
    </row>
    <row r="15" spans="1:9" x14ac:dyDescent="0.25">
      <c r="A15" s="49"/>
      <c r="B15" s="50"/>
      <c r="C15" s="51"/>
      <c r="D15" s="51"/>
      <c r="E15" s="51"/>
      <c r="F15" s="51"/>
      <c r="G15" s="51"/>
      <c r="H15" s="52"/>
      <c r="I15" s="53"/>
    </row>
    <row r="16" spans="1:9" x14ac:dyDescent="0.25">
      <c r="A16" s="49"/>
      <c r="B16" s="50"/>
      <c r="C16" s="51"/>
      <c r="D16" s="51"/>
      <c r="E16" s="51"/>
      <c r="F16" s="51"/>
      <c r="G16" s="51"/>
      <c r="H16" s="52"/>
      <c r="I16" s="53"/>
    </row>
    <row r="17" spans="1:9" x14ac:dyDescent="0.25">
      <c r="A17" s="49"/>
      <c r="B17" s="50"/>
      <c r="C17" s="51"/>
      <c r="D17" s="51"/>
      <c r="E17" s="51"/>
      <c r="F17" s="51"/>
      <c r="G17" s="51"/>
      <c r="H17" s="52"/>
      <c r="I17" s="53"/>
    </row>
    <row r="18" spans="1:9" x14ac:dyDescent="0.25">
      <c r="A18" s="49"/>
      <c r="B18" s="50"/>
      <c r="C18" s="51"/>
      <c r="D18" s="51"/>
      <c r="E18" s="51"/>
      <c r="F18" s="51"/>
      <c r="G18" s="51"/>
      <c r="H18" s="52"/>
      <c r="I18" s="53"/>
    </row>
    <row r="19" spans="1:9" x14ac:dyDescent="0.25">
      <c r="A19" s="49"/>
      <c r="B19" s="50"/>
      <c r="C19" s="51"/>
      <c r="D19" s="51"/>
      <c r="E19" s="51"/>
      <c r="F19" s="51"/>
      <c r="G19" s="51"/>
      <c r="H19" s="52"/>
      <c r="I19" s="53"/>
    </row>
    <row r="20" spans="1:9" x14ac:dyDescent="0.25">
      <c r="A20" s="49"/>
      <c r="B20" s="50"/>
      <c r="C20" s="51"/>
      <c r="D20" s="51"/>
      <c r="E20" s="51"/>
      <c r="F20" s="51"/>
      <c r="G20" s="51"/>
      <c r="H20" s="52"/>
      <c r="I20" s="53"/>
    </row>
    <row r="21" spans="1:9" x14ac:dyDescent="0.25">
      <c r="A21" s="49"/>
      <c r="B21" s="50"/>
      <c r="C21" s="51"/>
      <c r="D21" s="51"/>
      <c r="E21" s="51"/>
      <c r="F21" s="51"/>
      <c r="G21" s="51"/>
      <c r="H21" s="52"/>
      <c r="I21" s="53"/>
    </row>
    <row r="22" spans="1:9" x14ac:dyDescent="0.25">
      <c r="A22" s="49"/>
      <c r="B22" s="50"/>
      <c r="C22" s="51"/>
      <c r="D22" s="51"/>
      <c r="E22" s="51"/>
      <c r="F22" s="51"/>
      <c r="G22" s="51"/>
      <c r="H22" s="52"/>
      <c r="I22" s="53"/>
    </row>
    <row r="23" spans="1:9" x14ac:dyDescent="0.25">
      <c r="A23" s="49"/>
      <c r="B23" s="50"/>
      <c r="C23" s="51"/>
      <c r="D23" s="51"/>
      <c r="E23" s="51"/>
      <c r="F23" s="51"/>
      <c r="G23" s="51"/>
      <c r="H23" s="52"/>
      <c r="I23" s="53"/>
    </row>
    <row r="24" spans="1:9" x14ac:dyDescent="0.25">
      <c r="A24" s="49"/>
      <c r="B24" s="50"/>
      <c r="C24" s="51"/>
      <c r="D24" s="51"/>
      <c r="E24" s="51"/>
      <c r="F24" s="51"/>
      <c r="G24" s="51"/>
      <c r="H24" s="52"/>
      <c r="I24" s="53"/>
    </row>
    <row r="25" spans="1:9" x14ac:dyDescent="0.25">
      <c r="A25" s="49"/>
      <c r="B25" s="50"/>
      <c r="C25" s="51"/>
      <c r="D25" s="51"/>
      <c r="E25" s="51"/>
      <c r="F25" s="51"/>
      <c r="G25" s="51"/>
      <c r="H25" s="52"/>
      <c r="I25" s="53"/>
    </row>
    <row r="26" spans="1:9" x14ac:dyDescent="0.25">
      <c r="A26" s="49"/>
      <c r="B26" s="50"/>
      <c r="C26" s="51"/>
      <c r="D26" s="51"/>
      <c r="E26" s="51"/>
      <c r="F26" s="51"/>
      <c r="G26" s="51"/>
      <c r="H26" s="52"/>
      <c r="I26" s="53"/>
    </row>
    <row r="27" spans="1:9" x14ac:dyDescent="0.25">
      <c r="A27" s="49"/>
      <c r="B27" s="50"/>
      <c r="C27" s="51"/>
      <c r="D27" s="51"/>
      <c r="E27" s="51"/>
      <c r="F27" s="51"/>
      <c r="G27" s="51"/>
      <c r="H27" s="52"/>
      <c r="I27" s="53"/>
    </row>
    <row r="28" spans="1:9" x14ac:dyDescent="0.25">
      <c r="A28" s="49"/>
      <c r="B28" s="50"/>
      <c r="C28" s="51"/>
      <c r="D28" s="51"/>
      <c r="E28" s="51"/>
      <c r="F28" s="51"/>
      <c r="G28" s="51"/>
      <c r="H28" s="52"/>
      <c r="I28" s="53"/>
    </row>
    <row r="29" spans="1:9" x14ac:dyDescent="0.25">
      <c r="A29" s="49"/>
      <c r="B29" s="50"/>
      <c r="C29" s="51"/>
      <c r="D29" s="51"/>
      <c r="E29" s="51"/>
      <c r="F29" s="51"/>
      <c r="G29" s="51"/>
      <c r="H29" s="52"/>
      <c r="I29" s="53"/>
    </row>
    <row r="30" spans="1:9" x14ac:dyDescent="0.25">
      <c r="A30" s="49"/>
      <c r="B30" s="50"/>
      <c r="C30" s="51"/>
      <c r="D30" s="51"/>
      <c r="E30" s="51"/>
      <c r="F30" s="51"/>
      <c r="G30" s="51"/>
      <c r="H30" s="52"/>
      <c r="I30" s="53"/>
    </row>
    <row r="31" spans="1:9" x14ac:dyDescent="0.25">
      <c r="A31" s="49"/>
      <c r="B31" s="50"/>
      <c r="C31" s="51"/>
      <c r="D31" s="51"/>
      <c r="E31" s="51"/>
      <c r="F31" s="51"/>
      <c r="G31" s="51"/>
      <c r="H31" s="52"/>
      <c r="I31" s="53"/>
    </row>
    <row r="32" spans="1:9" x14ac:dyDescent="0.25">
      <c r="A32" s="49"/>
      <c r="B32" s="50"/>
      <c r="C32" s="51"/>
      <c r="D32" s="51"/>
      <c r="E32" s="51"/>
      <c r="F32" s="51"/>
      <c r="G32" s="51"/>
      <c r="H32" s="52"/>
      <c r="I32" s="53"/>
    </row>
    <row r="33" spans="1:9" x14ac:dyDescent="0.25">
      <c r="A33" s="49"/>
      <c r="B33" s="50"/>
      <c r="C33" s="51"/>
      <c r="D33" s="51"/>
      <c r="E33" s="51"/>
      <c r="F33" s="51"/>
      <c r="G33" s="51"/>
      <c r="H33" s="52"/>
      <c r="I33" s="53"/>
    </row>
    <row r="34" spans="1:9" x14ac:dyDescent="0.25">
      <c r="A34" s="49"/>
      <c r="B34" s="50"/>
      <c r="C34" s="51"/>
      <c r="D34" s="51"/>
      <c r="E34" s="51"/>
      <c r="F34" s="51"/>
      <c r="G34" s="51"/>
      <c r="H34" s="52"/>
      <c r="I34" s="53"/>
    </row>
    <row r="35" spans="1:9" x14ac:dyDescent="0.25">
      <c r="A35" s="49"/>
      <c r="B35" s="50"/>
      <c r="C35" s="51"/>
      <c r="D35" s="51"/>
      <c r="E35" s="51"/>
      <c r="F35" s="51"/>
      <c r="G35" s="51"/>
      <c r="H35" s="52"/>
      <c r="I35" s="53"/>
    </row>
    <row r="36" spans="1:9" x14ac:dyDescent="0.25">
      <c r="A36" s="49"/>
      <c r="B36" s="50"/>
      <c r="C36" s="51"/>
      <c r="D36" s="51"/>
      <c r="E36" s="51"/>
      <c r="F36" s="51"/>
      <c r="G36" s="51"/>
      <c r="H36" s="52"/>
      <c r="I36" s="53"/>
    </row>
    <row r="37" spans="1:9" x14ac:dyDescent="0.25">
      <c r="A37" s="49"/>
      <c r="B37" s="50"/>
      <c r="C37" s="51"/>
      <c r="D37" s="51"/>
      <c r="E37" s="51"/>
      <c r="F37" s="51"/>
      <c r="G37" s="51"/>
      <c r="H37" s="52"/>
      <c r="I37" s="53"/>
    </row>
    <row r="38" spans="1:9" x14ac:dyDescent="0.25">
      <c r="A38" s="49"/>
      <c r="B38" s="50"/>
      <c r="C38" s="51"/>
      <c r="D38" s="51"/>
      <c r="E38" s="51"/>
      <c r="F38" s="51"/>
      <c r="G38" s="51"/>
      <c r="H38" s="52"/>
      <c r="I38" s="53"/>
    </row>
    <row r="39" spans="1:9" x14ac:dyDescent="0.25">
      <c r="A39" s="49"/>
      <c r="B39" s="50"/>
      <c r="C39" s="51"/>
      <c r="D39" s="51"/>
      <c r="E39" s="51"/>
      <c r="F39" s="51"/>
      <c r="G39" s="51"/>
      <c r="H39" s="52"/>
      <c r="I39" s="53"/>
    </row>
    <row r="40" spans="1:9" x14ac:dyDescent="0.25">
      <c r="A40" s="49"/>
      <c r="B40" s="50"/>
      <c r="C40" s="51"/>
      <c r="D40" s="51"/>
      <c r="E40" s="51"/>
      <c r="F40" s="51"/>
      <c r="G40" s="51"/>
      <c r="H40" s="52"/>
      <c r="I40" s="53"/>
    </row>
    <row r="41" spans="1:9" x14ac:dyDescent="0.25">
      <c r="A41" s="49"/>
      <c r="B41" s="50"/>
      <c r="C41" s="51"/>
      <c r="D41" s="51"/>
      <c r="E41" s="51"/>
      <c r="F41" s="51"/>
      <c r="G41" s="51"/>
      <c r="H41" s="52"/>
      <c r="I41" s="53"/>
    </row>
    <row r="42" spans="1:9" x14ac:dyDescent="0.25">
      <c r="A42" s="49"/>
      <c r="B42" s="50"/>
      <c r="C42" s="51"/>
      <c r="D42" s="51"/>
      <c r="E42" s="51"/>
      <c r="F42" s="51"/>
      <c r="G42" s="51"/>
      <c r="H42" s="52"/>
      <c r="I42" s="53"/>
    </row>
    <row r="43" spans="1:9" x14ac:dyDescent="0.25">
      <c r="A43" s="49"/>
      <c r="B43" s="50"/>
      <c r="C43" s="51"/>
      <c r="D43" s="51"/>
      <c r="E43" s="51"/>
      <c r="F43" s="51"/>
      <c r="G43" s="51"/>
      <c r="H43" s="52"/>
      <c r="I43" s="53"/>
    </row>
    <row r="44" spans="1:9" x14ac:dyDescent="0.25">
      <c r="A44" s="49"/>
      <c r="B44" s="50"/>
      <c r="C44" s="51"/>
      <c r="D44" s="51"/>
      <c r="E44" s="51"/>
      <c r="F44" s="51"/>
      <c r="G44" s="51"/>
      <c r="H44" s="52"/>
      <c r="I44" s="53"/>
    </row>
    <row r="45" spans="1:9" x14ac:dyDescent="0.25">
      <c r="A45" s="49"/>
      <c r="B45" s="50"/>
      <c r="C45" s="51"/>
      <c r="D45" s="51"/>
      <c r="E45" s="51"/>
      <c r="F45" s="51"/>
      <c r="G45" s="51"/>
      <c r="H45" s="52"/>
      <c r="I45" s="53"/>
    </row>
    <row r="46" spans="1:9" x14ac:dyDescent="0.25">
      <c r="A46" s="49"/>
      <c r="B46" s="50"/>
      <c r="C46" s="51"/>
      <c r="D46" s="51"/>
      <c r="E46" s="51"/>
      <c r="F46" s="51"/>
      <c r="G46" s="51"/>
      <c r="H46" s="52"/>
      <c r="I46" s="53"/>
    </row>
    <row r="47" spans="1:9" x14ac:dyDescent="0.25">
      <c r="A47" s="49"/>
      <c r="B47" s="50"/>
      <c r="C47" s="51"/>
      <c r="D47" s="51"/>
      <c r="E47" s="51"/>
      <c r="F47" s="51"/>
      <c r="G47" s="51"/>
      <c r="H47" s="52"/>
      <c r="I47" s="53"/>
    </row>
    <row r="48" spans="1:9" x14ac:dyDescent="0.25">
      <c r="A48" s="49"/>
      <c r="B48" s="50"/>
      <c r="C48" s="51"/>
      <c r="D48" s="51"/>
      <c r="E48" s="51"/>
      <c r="F48" s="51"/>
      <c r="G48" s="51"/>
      <c r="H48" s="52"/>
      <c r="I48" s="53"/>
    </row>
    <row r="49" spans="1:9" x14ac:dyDescent="0.25">
      <c r="A49" s="49"/>
      <c r="B49" s="50"/>
      <c r="C49" s="51"/>
      <c r="D49" s="51"/>
      <c r="E49" s="51"/>
      <c r="F49" s="51"/>
      <c r="G49" s="51"/>
      <c r="H49" s="52"/>
      <c r="I49" s="53"/>
    </row>
    <row r="50" spans="1:9" x14ac:dyDescent="0.25">
      <c r="A50" s="49"/>
      <c r="B50" s="50"/>
      <c r="C50" s="51"/>
      <c r="D50" s="51"/>
      <c r="E50" s="51"/>
      <c r="F50" s="51"/>
      <c r="G50" s="51"/>
      <c r="H50" s="52"/>
      <c r="I50" s="53"/>
    </row>
    <row r="51" spans="1:9" x14ac:dyDescent="0.25">
      <c r="A51" s="49"/>
      <c r="B51" s="50"/>
      <c r="C51" s="51"/>
      <c r="D51" s="51"/>
      <c r="E51" s="51"/>
      <c r="F51" s="51"/>
      <c r="G51" s="51"/>
      <c r="H51" s="52"/>
      <c r="I51" s="53"/>
    </row>
    <row r="52" spans="1:9" x14ac:dyDescent="0.25">
      <c r="A52" s="49"/>
      <c r="B52" s="50"/>
      <c r="C52" s="51"/>
      <c r="D52" s="51"/>
      <c r="E52" s="51"/>
      <c r="F52" s="51"/>
      <c r="G52" s="51"/>
      <c r="H52" s="52"/>
      <c r="I52" s="53"/>
    </row>
    <row r="53" spans="1:9" x14ac:dyDescent="0.25">
      <c r="A53" s="49"/>
      <c r="B53" s="50"/>
      <c r="C53" s="51"/>
      <c r="D53" s="51"/>
      <c r="E53" s="51"/>
      <c r="F53" s="51"/>
      <c r="G53" s="51"/>
      <c r="H53" s="52"/>
      <c r="I53" s="53"/>
    </row>
    <row r="54" spans="1:9" x14ac:dyDescent="0.25">
      <c r="A54" s="49"/>
      <c r="B54" s="50"/>
      <c r="C54" s="51"/>
      <c r="D54" s="51"/>
      <c r="E54" s="51"/>
      <c r="F54" s="51"/>
      <c r="G54" s="51"/>
      <c r="H54" s="52"/>
      <c r="I54" s="53"/>
    </row>
    <row r="55" spans="1:9" x14ac:dyDescent="0.25">
      <c r="A55" s="49"/>
      <c r="B55" s="50"/>
      <c r="C55" s="51"/>
      <c r="D55" s="51"/>
      <c r="E55" s="51"/>
      <c r="F55" s="51"/>
      <c r="G55" s="51"/>
      <c r="H55" s="52"/>
      <c r="I55" s="53"/>
    </row>
    <row r="56" spans="1:9" x14ac:dyDescent="0.25">
      <c r="A56" s="49"/>
      <c r="B56" s="50"/>
      <c r="C56" s="51"/>
      <c r="D56" s="51"/>
      <c r="E56" s="51"/>
      <c r="F56" s="51"/>
      <c r="G56" s="51"/>
      <c r="H56" s="52"/>
      <c r="I56" s="53"/>
    </row>
  </sheetData>
  <mergeCells count="10">
    <mergeCell ref="G1:G3"/>
    <mergeCell ref="H1:I1"/>
    <mergeCell ref="H2:H3"/>
    <mergeCell ref="I2:I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B33C-B822-4C97-AAC6-6408BC789B40}">
  <dimension ref="A1:BA16"/>
  <sheetViews>
    <sheetView topLeftCell="AR1" workbookViewId="0">
      <selection activeCell="AS22" sqref="AS2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x14ac:dyDescent="0.25">
      <c r="A1" s="152" t="s">
        <v>162</v>
      </c>
      <c r="B1" s="152"/>
      <c r="C1" s="152"/>
      <c r="D1" s="152"/>
    </row>
    <row r="2" spans="1:53" x14ac:dyDescent="0.25">
      <c r="A2" s="153" t="s">
        <v>163</v>
      </c>
      <c r="B2" s="153"/>
    </row>
    <row r="3" spans="1:53" x14ac:dyDescent="0.25">
      <c r="A3" s="152" t="s">
        <v>164</v>
      </c>
      <c r="B3" s="152"/>
      <c r="C3" s="153"/>
      <c r="D3" s="153"/>
      <c r="E3" s="153"/>
    </row>
    <row r="4" spans="1:53" x14ac:dyDescent="0.25">
      <c r="A4" s="152" t="s">
        <v>165</v>
      </c>
      <c r="B4" s="152"/>
      <c r="C4" s="153" t="s">
        <v>166</v>
      </c>
      <c r="D4" s="153"/>
      <c r="E4" s="153"/>
    </row>
    <row r="5" spans="1:53" x14ac:dyDescent="0.25">
      <c r="A5" s="152" t="s">
        <v>167</v>
      </c>
      <c r="B5" s="152"/>
      <c r="C5" s="82" t="s">
        <v>168</v>
      </c>
    </row>
    <row r="6" spans="1:53" x14ac:dyDescent="0.25">
      <c r="A6" s="152" t="s">
        <v>169</v>
      </c>
      <c r="B6" s="152"/>
      <c r="C6" s="153" t="s">
        <v>170</v>
      </c>
      <c r="D6" s="153"/>
      <c r="E6" s="153"/>
      <c r="F6" s="153"/>
      <c r="G6" s="153"/>
    </row>
    <row r="8" spans="1:53" x14ac:dyDescent="0.25">
      <c r="A8" s="154" t="s">
        <v>171</v>
      </c>
      <c r="B8" s="154"/>
      <c r="C8" s="154"/>
      <c r="D8" s="154"/>
      <c r="E8" s="154"/>
    </row>
    <row r="9" spans="1:53" x14ac:dyDescent="0.25">
      <c r="A9" s="155" t="s">
        <v>172</v>
      </c>
      <c r="B9" s="155" t="s">
        <v>173</v>
      </c>
      <c r="C9" s="155" t="s">
        <v>174</v>
      </c>
      <c r="D9" s="155" t="s">
        <v>175</v>
      </c>
      <c r="E9" s="155" t="s">
        <v>176</v>
      </c>
      <c r="F9" s="156" t="s">
        <v>177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</row>
    <row r="10" spans="1:53" x14ac:dyDescent="0.25">
      <c r="A10" s="155"/>
      <c r="B10" s="155"/>
      <c r="C10" s="155"/>
      <c r="D10" s="155"/>
      <c r="E10" s="155"/>
      <c r="F10" s="150" t="s">
        <v>178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 t="s">
        <v>179</v>
      </c>
      <c r="V10" s="150"/>
      <c r="W10" s="150"/>
      <c r="X10" s="150"/>
      <c r="Y10" s="150"/>
      <c r="Z10" s="150"/>
      <c r="AA10" s="150" t="s">
        <v>180</v>
      </c>
      <c r="AB10" s="150"/>
      <c r="AC10" s="150"/>
      <c r="AD10" s="150"/>
      <c r="AE10" s="150"/>
      <c r="AF10" s="150"/>
      <c r="AG10" s="150"/>
      <c r="AH10" s="150"/>
      <c r="AI10" s="150"/>
      <c r="AJ10" s="150" t="s">
        <v>181</v>
      </c>
      <c r="AK10" s="150"/>
      <c r="AL10" s="150"/>
      <c r="AM10" s="150"/>
      <c r="AN10" s="150"/>
      <c r="AO10" s="150"/>
      <c r="AP10" s="150"/>
      <c r="AQ10" s="150"/>
      <c r="AR10" s="150"/>
      <c r="AS10" s="150" t="s">
        <v>182</v>
      </c>
      <c r="AT10" s="150"/>
      <c r="AU10" s="150"/>
      <c r="AV10" s="150"/>
      <c r="AW10" s="150"/>
      <c r="AX10" s="150"/>
      <c r="AY10" s="150"/>
      <c r="AZ10" s="150"/>
      <c r="BA10" s="150"/>
    </row>
    <row r="11" spans="1:53" x14ac:dyDescent="0.25">
      <c r="A11" s="155"/>
      <c r="B11" s="155"/>
      <c r="C11" s="155"/>
      <c r="D11" s="155"/>
      <c r="E11" s="155"/>
      <c r="F11" s="151" t="s">
        <v>183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 t="s">
        <v>183</v>
      </c>
      <c r="V11" s="151"/>
      <c r="W11" s="151"/>
      <c r="X11" s="151"/>
      <c r="Y11" s="151"/>
      <c r="Z11" s="151"/>
      <c r="AA11" s="151" t="s">
        <v>183</v>
      </c>
      <c r="AB11" s="151"/>
      <c r="AC11" s="151"/>
      <c r="AD11" s="151"/>
      <c r="AE11" s="151"/>
      <c r="AF11" s="151"/>
      <c r="AG11" s="151"/>
      <c r="AH11" s="151"/>
      <c r="AI11" s="151"/>
      <c r="AJ11" s="151" t="s">
        <v>183</v>
      </c>
      <c r="AK11" s="151"/>
      <c r="AL11" s="151"/>
      <c r="AM11" s="151"/>
      <c r="AN11" s="151"/>
      <c r="AO11" s="151"/>
      <c r="AP11" s="151"/>
      <c r="AQ11" s="151"/>
      <c r="AR11" s="151"/>
      <c r="AS11" s="151" t="s">
        <v>183</v>
      </c>
      <c r="AT11" s="151"/>
      <c r="AU11" s="151"/>
      <c r="AV11" s="151"/>
      <c r="AW11" s="151"/>
      <c r="AX11" s="151"/>
      <c r="AY11" s="151"/>
      <c r="AZ11" s="151"/>
      <c r="BA11" s="151"/>
    </row>
    <row r="12" spans="1:53" x14ac:dyDescent="0.25">
      <c r="A12" s="155"/>
      <c r="B12" s="155"/>
      <c r="C12" s="155"/>
      <c r="D12" s="155"/>
      <c r="E12" s="155"/>
      <c r="F12" s="149" t="s">
        <v>184</v>
      </c>
      <c r="G12" s="149"/>
      <c r="H12" s="149"/>
      <c r="I12" s="149"/>
      <c r="J12" s="149"/>
      <c r="K12" s="149"/>
      <c r="L12" s="149" t="s">
        <v>185</v>
      </c>
      <c r="M12" s="149"/>
      <c r="N12" s="149"/>
      <c r="O12" s="149" t="s">
        <v>186</v>
      </c>
      <c r="P12" s="149"/>
      <c r="Q12" s="149"/>
      <c r="R12" s="149"/>
      <c r="S12" s="149"/>
      <c r="T12" s="149"/>
      <c r="U12" s="149" t="s">
        <v>187</v>
      </c>
      <c r="V12" s="149"/>
      <c r="W12" s="149"/>
      <c r="X12" s="149" t="s">
        <v>188</v>
      </c>
      <c r="Y12" s="149"/>
      <c r="Z12" s="149"/>
      <c r="AA12" s="149" t="s">
        <v>189</v>
      </c>
      <c r="AB12" s="149"/>
      <c r="AC12" s="149"/>
      <c r="AD12" s="149" t="s">
        <v>190</v>
      </c>
      <c r="AE12" s="149"/>
      <c r="AF12" s="149"/>
      <c r="AG12" s="149" t="s">
        <v>191</v>
      </c>
      <c r="AH12" s="149"/>
      <c r="AI12" s="149"/>
      <c r="AJ12" s="149" t="s">
        <v>192</v>
      </c>
      <c r="AK12" s="149"/>
      <c r="AL12" s="149"/>
      <c r="AM12" s="149" t="s">
        <v>193</v>
      </c>
      <c r="AN12" s="149"/>
      <c r="AO12" s="149"/>
      <c r="AP12" s="149" t="s">
        <v>194</v>
      </c>
      <c r="AQ12" s="149"/>
      <c r="AR12" s="149"/>
      <c r="AS12" s="149" t="s">
        <v>195</v>
      </c>
      <c r="AT12" s="149"/>
      <c r="AU12" s="149"/>
      <c r="AV12" s="149" t="s">
        <v>196</v>
      </c>
      <c r="AW12" s="149"/>
      <c r="AX12" s="149"/>
      <c r="AY12" s="149" t="s">
        <v>197</v>
      </c>
      <c r="AZ12" s="149"/>
      <c r="BA12" s="149"/>
    </row>
    <row r="13" spans="1:53" x14ac:dyDescent="0.25">
      <c r="A13" s="155"/>
      <c r="B13" s="155"/>
      <c r="C13" s="155"/>
      <c r="D13" s="155"/>
      <c r="E13" s="155"/>
      <c r="F13" s="149" t="s">
        <v>198</v>
      </c>
      <c r="G13" s="149"/>
      <c r="H13" s="149"/>
      <c r="I13" s="149" t="s">
        <v>199</v>
      </c>
      <c r="J13" s="149"/>
      <c r="K13" s="149"/>
      <c r="L13" s="149" t="s">
        <v>200</v>
      </c>
      <c r="M13" s="149"/>
      <c r="N13" s="149"/>
      <c r="O13" s="149" t="s">
        <v>201</v>
      </c>
      <c r="P13" s="149"/>
      <c r="Q13" s="149"/>
      <c r="R13" s="149" t="s">
        <v>202</v>
      </c>
      <c r="S13" s="149"/>
      <c r="T13" s="149"/>
      <c r="U13" s="149" t="s">
        <v>203</v>
      </c>
      <c r="V13" s="149"/>
      <c r="W13" s="149"/>
      <c r="X13" s="149" t="s">
        <v>204</v>
      </c>
      <c r="Y13" s="149"/>
      <c r="Z13" s="149"/>
      <c r="AA13" s="149" t="s">
        <v>205</v>
      </c>
      <c r="AB13" s="149"/>
      <c r="AC13" s="149"/>
      <c r="AD13" s="149" t="s">
        <v>206</v>
      </c>
      <c r="AE13" s="149"/>
      <c r="AF13" s="149"/>
      <c r="AG13" s="149" t="s">
        <v>207</v>
      </c>
      <c r="AH13" s="149"/>
      <c r="AI13" s="149"/>
      <c r="AJ13" s="149" t="s">
        <v>208</v>
      </c>
      <c r="AK13" s="149"/>
      <c r="AL13" s="149"/>
      <c r="AM13" s="149" t="s">
        <v>209</v>
      </c>
      <c r="AN13" s="149"/>
      <c r="AO13" s="149"/>
      <c r="AP13" s="149" t="s">
        <v>210</v>
      </c>
      <c r="AQ13" s="149"/>
      <c r="AR13" s="149"/>
      <c r="AS13" s="149" t="s">
        <v>211</v>
      </c>
      <c r="AT13" s="149"/>
      <c r="AU13" s="149"/>
      <c r="AV13" s="149" t="s">
        <v>212</v>
      </c>
      <c r="AW13" s="149"/>
      <c r="AX13" s="149"/>
      <c r="AY13" s="149" t="s">
        <v>213</v>
      </c>
      <c r="AZ13" s="149"/>
      <c r="BA13" s="149"/>
    </row>
    <row r="14" spans="1:53" x14ac:dyDescent="0.25">
      <c r="A14" s="155"/>
      <c r="B14" s="155"/>
      <c r="C14" s="155"/>
      <c r="D14" s="155"/>
      <c r="E14" s="155"/>
      <c r="F14" s="83" t="s">
        <v>214</v>
      </c>
      <c r="G14" s="149" t="s">
        <v>215</v>
      </c>
      <c r="H14" s="149"/>
      <c r="I14" s="83" t="s">
        <v>214</v>
      </c>
      <c r="J14" s="149" t="s">
        <v>215</v>
      </c>
      <c r="K14" s="149"/>
      <c r="L14" s="83" t="s">
        <v>214</v>
      </c>
      <c r="M14" s="149" t="s">
        <v>215</v>
      </c>
      <c r="N14" s="149"/>
      <c r="O14" s="83" t="s">
        <v>214</v>
      </c>
      <c r="P14" s="149" t="s">
        <v>215</v>
      </c>
      <c r="Q14" s="149"/>
      <c r="R14" s="83" t="s">
        <v>214</v>
      </c>
      <c r="S14" s="149" t="s">
        <v>215</v>
      </c>
      <c r="T14" s="149"/>
      <c r="U14" s="83" t="s">
        <v>214</v>
      </c>
      <c r="V14" s="149" t="s">
        <v>215</v>
      </c>
      <c r="W14" s="149"/>
      <c r="X14" s="83" t="s">
        <v>214</v>
      </c>
      <c r="Y14" s="149" t="s">
        <v>215</v>
      </c>
      <c r="Z14" s="149"/>
      <c r="AA14" s="83" t="s">
        <v>214</v>
      </c>
      <c r="AB14" s="149" t="s">
        <v>215</v>
      </c>
      <c r="AC14" s="149"/>
      <c r="AD14" s="83" t="s">
        <v>214</v>
      </c>
      <c r="AE14" s="149" t="s">
        <v>215</v>
      </c>
      <c r="AF14" s="149"/>
      <c r="AG14" s="83" t="s">
        <v>214</v>
      </c>
      <c r="AH14" s="149" t="s">
        <v>215</v>
      </c>
      <c r="AI14" s="149"/>
      <c r="AJ14" s="83" t="s">
        <v>214</v>
      </c>
      <c r="AK14" s="149" t="s">
        <v>215</v>
      </c>
      <c r="AL14" s="149"/>
      <c r="AM14" s="83" t="s">
        <v>214</v>
      </c>
      <c r="AN14" s="149" t="s">
        <v>215</v>
      </c>
      <c r="AO14" s="149"/>
      <c r="AP14" s="83" t="s">
        <v>214</v>
      </c>
      <c r="AQ14" s="149" t="s">
        <v>215</v>
      </c>
      <c r="AR14" s="149"/>
      <c r="AS14" s="83" t="s">
        <v>214</v>
      </c>
      <c r="AT14" s="149" t="s">
        <v>215</v>
      </c>
      <c r="AU14" s="149"/>
      <c r="AV14" s="83" t="s">
        <v>214</v>
      </c>
      <c r="AW14" s="149" t="s">
        <v>215</v>
      </c>
      <c r="AX14" s="149"/>
      <c r="AY14" s="83" t="s">
        <v>214</v>
      </c>
      <c r="AZ14" s="149" t="s">
        <v>215</v>
      </c>
      <c r="BA14" s="149"/>
    </row>
    <row r="15" spans="1:53" x14ac:dyDescent="0.25">
      <c r="A15" s="84">
        <v>1</v>
      </c>
      <c r="B15" s="84" t="str">
        <f>Лист2!A2</f>
        <v>Муниципальное бюджетное учреждение культуры «Черноморская централизованная библиотечная система»</v>
      </c>
      <c r="C15" s="84">
        <v>41400</v>
      </c>
      <c r="D15" s="84">
        <v>450</v>
      </c>
      <c r="E15" s="85">
        <v>1.0869565217391304E-2</v>
      </c>
      <c r="F15" s="86" t="s">
        <v>216</v>
      </c>
      <c r="G15" s="87">
        <f>'Рейтинговая таблица организаций'!K4</f>
        <v>100</v>
      </c>
      <c r="H15" s="86">
        <v>100</v>
      </c>
      <c r="I15" s="86" t="s">
        <v>217</v>
      </c>
      <c r="J15" s="87">
        <f>'Рейтинговая таблица организаций'!L4</f>
        <v>100</v>
      </c>
      <c r="K15" s="86">
        <v>100</v>
      </c>
      <c r="L15" s="86" t="s">
        <v>218</v>
      </c>
      <c r="M15" s="87">
        <f>'Рейтинговая таблица организаций'!F4</f>
        <v>6</v>
      </c>
      <c r="N15" s="86">
        <v>100</v>
      </c>
      <c r="O15" s="86" t="s">
        <v>219</v>
      </c>
      <c r="P15" s="87">
        <f>'Рейтинговая таблица организаций'!N4</f>
        <v>98.788927335640139</v>
      </c>
      <c r="Q15" s="86">
        <v>100</v>
      </c>
      <c r="R15" s="86" t="s">
        <v>220</v>
      </c>
      <c r="S15" s="87">
        <f>'Рейтинговая таблица организаций'!O4</f>
        <v>99.293286219081267</v>
      </c>
      <c r="T15" s="86">
        <v>100</v>
      </c>
      <c r="U15" s="86" t="s">
        <v>221</v>
      </c>
      <c r="V15" s="87">
        <f>'Рейтинговая таблица организаций'!U4</f>
        <v>7</v>
      </c>
      <c r="W15" s="86">
        <v>100</v>
      </c>
      <c r="X15" s="86" t="s">
        <v>222</v>
      </c>
      <c r="Y15" s="86" t="s">
        <v>232</v>
      </c>
      <c r="Z15" s="86">
        <v>100</v>
      </c>
      <c r="AA15" s="86" t="s">
        <v>237</v>
      </c>
      <c r="AB15" s="86" t="s">
        <v>234</v>
      </c>
      <c r="AC15" s="86" t="s">
        <v>236</v>
      </c>
      <c r="AD15" s="86" t="s">
        <v>223</v>
      </c>
      <c r="AE15" s="86">
        <v>5</v>
      </c>
      <c r="AF15" s="86">
        <v>100</v>
      </c>
      <c r="AG15" s="86" t="s">
        <v>224</v>
      </c>
      <c r="AH15" s="86">
        <v>91</v>
      </c>
      <c r="AI15" s="86">
        <v>100</v>
      </c>
      <c r="AJ15" s="86" t="s">
        <v>225</v>
      </c>
      <c r="AK15" s="86" t="s">
        <v>239</v>
      </c>
      <c r="AL15" s="86">
        <v>100</v>
      </c>
      <c r="AM15" s="86" t="s">
        <v>226</v>
      </c>
      <c r="AN15" s="86" t="s">
        <v>239</v>
      </c>
      <c r="AO15" s="86">
        <v>100</v>
      </c>
      <c r="AP15" s="86" t="s">
        <v>227</v>
      </c>
      <c r="AQ15" s="86" t="s">
        <v>239</v>
      </c>
      <c r="AR15" s="86">
        <v>100</v>
      </c>
      <c r="AS15" s="86" t="s">
        <v>228</v>
      </c>
      <c r="AT15" s="86" t="s">
        <v>240</v>
      </c>
      <c r="AU15" s="86">
        <v>100</v>
      </c>
      <c r="AV15" s="86" t="s">
        <v>229</v>
      </c>
      <c r="AW15" s="86" t="s">
        <v>241</v>
      </c>
      <c r="AX15" s="86">
        <v>100</v>
      </c>
      <c r="AY15" s="86" t="s">
        <v>230</v>
      </c>
      <c r="AZ15" s="86" t="s">
        <v>240</v>
      </c>
      <c r="BA15" s="86">
        <v>100</v>
      </c>
    </row>
    <row r="16" spans="1:53" x14ac:dyDescent="0.25">
      <c r="A16" s="84">
        <v>2</v>
      </c>
      <c r="B16" s="84" t="str">
        <f>Лист2!A3</f>
        <v>Муниципальное бюджетное учреждение культуры «Централизованная клубная система» муниципальное образования Черноморский район Республики Крым</v>
      </c>
      <c r="C16" s="84">
        <v>105</v>
      </c>
      <c r="D16" s="84">
        <v>51</v>
      </c>
      <c r="E16" s="85">
        <v>0.48571428571428571</v>
      </c>
      <c r="F16" s="86" t="s">
        <v>216</v>
      </c>
      <c r="G16" s="87">
        <f>'Рейтинговая таблица организаций'!K5</f>
        <v>100</v>
      </c>
      <c r="H16" s="86">
        <v>100</v>
      </c>
      <c r="I16" s="86" t="s">
        <v>217</v>
      </c>
      <c r="J16" s="87">
        <f>'Рейтинговая таблица организаций'!L5</f>
        <v>100</v>
      </c>
      <c r="K16" s="86">
        <v>100</v>
      </c>
      <c r="L16" s="86" t="s">
        <v>218</v>
      </c>
      <c r="M16" s="87">
        <f>'Рейтинговая таблица организаций'!F5</f>
        <v>6</v>
      </c>
      <c r="N16" s="86">
        <v>100</v>
      </c>
      <c r="O16" s="86" t="s">
        <v>219</v>
      </c>
      <c r="P16" s="87">
        <f>'Рейтинговая таблица организаций'!N5</f>
        <v>99.131944444444443</v>
      </c>
      <c r="Q16" s="86">
        <v>100</v>
      </c>
      <c r="R16" s="86" t="s">
        <v>220</v>
      </c>
      <c r="S16" s="87">
        <f>'Рейтинговая таблица организаций'!O5</f>
        <v>98.452611218568663</v>
      </c>
      <c r="T16" s="86">
        <v>100</v>
      </c>
      <c r="U16" s="86" t="s">
        <v>221</v>
      </c>
      <c r="V16" s="87">
        <f>'Рейтинговая таблица организаций'!U5</f>
        <v>7</v>
      </c>
      <c r="W16" s="86">
        <v>100</v>
      </c>
      <c r="X16" s="86" t="s">
        <v>222</v>
      </c>
      <c r="Y16" s="86" t="s">
        <v>233</v>
      </c>
      <c r="Z16" s="86">
        <v>100</v>
      </c>
      <c r="AA16" s="86" t="s">
        <v>237</v>
      </c>
      <c r="AB16" s="86" t="s">
        <v>235</v>
      </c>
      <c r="AC16" s="86" t="s">
        <v>236</v>
      </c>
      <c r="AD16" s="86" t="s">
        <v>231</v>
      </c>
      <c r="AE16" s="86" t="s">
        <v>238</v>
      </c>
      <c r="AF16" s="86">
        <v>20</v>
      </c>
      <c r="AG16" s="86" t="s">
        <v>224</v>
      </c>
      <c r="AH16" s="86">
        <v>92</v>
      </c>
      <c r="AI16" s="86">
        <v>100</v>
      </c>
      <c r="AJ16" s="86" t="s">
        <v>225</v>
      </c>
      <c r="AK16" s="86" t="s">
        <v>239</v>
      </c>
      <c r="AL16" s="86">
        <v>100</v>
      </c>
      <c r="AM16" s="86" t="s">
        <v>226</v>
      </c>
      <c r="AN16" s="86" t="s">
        <v>239</v>
      </c>
      <c r="AO16" s="86">
        <v>100</v>
      </c>
      <c r="AP16" s="86" t="s">
        <v>227</v>
      </c>
      <c r="AQ16" s="86" t="s">
        <v>239</v>
      </c>
      <c r="AR16" s="86">
        <v>100</v>
      </c>
      <c r="AS16" s="86" t="s">
        <v>228</v>
      </c>
      <c r="AT16" s="86" t="s">
        <v>239</v>
      </c>
      <c r="AU16" s="86">
        <v>100</v>
      </c>
      <c r="AV16" s="86" t="s">
        <v>229</v>
      </c>
      <c r="AW16" s="86" t="s">
        <v>239</v>
      </c>
      <c r="AX16" s="86">
        <v>100</v>
      </c>
      <c r="AY16" s="86" t="s">
        <v>230</v>
      </c>
      <c r="AZ16" s="86" t="s">
        <v>239</v>
      </c>
      <c r="BA16" s="86">
        <v>100</v>
      </c>
    </row>
  </sheetData>
  <mergeCells count="72"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9:BA9"/>
    <mergeCell ref="AS10:BA10"/>
    <mergeCell ref="F11:T11"/>
    <mergeCell ref="U11:Z11"/>
    <mergeCell ref="AA11:AI11"/>
    <mergeCell ref="AJ11:AR11"/>
    <mergeCell ref="AS11:BA11"/>
    <mergeCell ref="AA12:AC12"/>
    <mergeCell ref="F10:T10"/>
    <mergeCell ref="U10:Z10"/>
    <mergeCell ref="AA10:AI10"/>
    <mergeCell ref="AJ10:AR10"/>
    <mergeCell ref="F12:K12"/>
    <mergeCell ref="L12:N12"/>
    <mergeCell ref="O12:T12"/>
    <mergeCell ref="U12:W12"/>
    <mergeCell ref="X12:Z12"/>
    <mergeCell ref="AV12:AX12"/>
    <mergeCell ref="AY12:BA12"/>
    <mergeCell ref="F13:H13"/>
    <mergeCell ref="I13:K13"/>
    <mergeCell ref="L13:N13"/>
    <mergeCell ref="O13:Q13"/>
    <mergeCell ref="R13:T13"/>
    <mergeCell ref="U13:W13"/>
    <mergeCell ref="X13:Z13"/>
    <mergeCell ref="AA13:AC13"/>
    <mergeCell ref="AD12:AF12"/>
    <mergeCell ref="AG12:AI12"/>
    <mergeCell ref="AJ12:AL12"/>
    <mergeCell ref="AM12:AO12"/>
    <mergeCell ref="AP12:AR12"/>
    <mergeCell ref="AS12:AU12"/>
    <mergeCell ref="AV13:AX13"/>
    <mergeCell ref="AY13:BA13"/>
    <mergeCell ref="G14:H14"/>
    <mergeCell ref="J14:K14"/>
    <mergeCell ref="M14:N14"/>
    <mergeCell ref="P14:Q14"/>
    <mergeCell ref="S14:T14"/>
    <mergeCell ref="V14:W14"/>
    <mergeCell ref="Y14:Z14"/>
    <mergeCell ref="AB14:AC14"/>
    <mergeCell ref="AD13:AF13"/>
    <mergeCell ref="AG13:AI13"/>
    <mergeCell ref="AJ13:AL13"/>
    <mergeCell ref="AM13:AO13"/>
    <mergeCell ref="AP13:AR13"/>
    <mergeCell ref="AS13:AU13"/>
    <mergeCell ref="AW14:AX14"/>
    <mergeCell ref="AZ14:BA14"/>
    <mergeCell ref="AE14:AF14"/>
    <mergeCell ref="AH14:AI14"/>
    <mergeCell ref="AK14:AL14"/>
    <mergeCell ref="AN14:AO14"/>
    <mergeCell ref="AQ14:AR14"/>
    <mergeCell ref="AT14:AU14"/>
  </mergeCells>
  <phoneticPr fontId="24" type="noConversion"/>
  <pageMargins left="0.7" right="0.7" top="0.75" bottom="0.75" header="0.3" footer="0.3"/>
  <pageSetup paperSize="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4"/>
  <sheetViews>
    <sheetView workbookViewId="0">
      <selection activeCell="D10" sqref="D10"/>
    </sheetView>
  </sheetViews>
  <sheetFormatPr defaultRowHeight="15" x14ac:dyDescent="0.25"/>
  <cols>
    <col min="1" max="1" width="10.140625" style="21" customWidth="1"/>
    <col min="2" max="2" width="12.5703125" style="9" customWidth="1"/>
    <col min="3" max="3" width="14.7109375" style="9" customWidth="1"/>
    <col min="4" max="4" width="55.140625" style="9" customWidth="1"/>
    <col min="5" max="7" width="9.140625" style="9"/>
    <col min="8" max="10" width="9.140625" style="1"/>
    <col min="11" max="16384" width="9.140625" style="9"/>
  </cols>
  <sheetData>
    <row r="1" spans="1:13" x14ac:dyDescent="0.25">
      <c r="A1" s="15" t="s">
        <v>45</v>
      </c>
      <c r="B1" s="16" t="s">
        <v>46</v>
      </c>
      <c r="C1" s="17"/>
      <c r="D1" s="18"/>
      <c r="M1" s="1"/>
    </row>
    <row r="2" spans="1:13" x14ac:dyDescent="0.25">
      <c r="A2" s="19" t="s">
        <v>2</v>
      </c>
      <c r="B2" s="20"/>
      <c r="C2" s="20"/>
      <c r="D2" s="20"/>
      <c r="M2" s="1"/>
    </row>
    <row r="3" spans="1:13" x14ac:dyDescent="0.25">
      <c r="B3" s="22" t="s">
        <v>17</v>
      </c>
      <c r="C3" s="22" t="s">
        <v>47</v>
      </c>
      <c r="M3" s="1"/>
    </row>
    <row r="4" spans="1:13" x14ac:dyDescent="0.25">
      <c r="B4" s="23"/>
      <c r="C4" s="24" t="s">
        <v>12</v>
      </c>
      <c r="D4" s="9" t="s">
        <v>48</v>
      </c>
      <c r="M4" s="1"/>
    </row>
    <row r="5" spans="1:13" x14ac:dyDescent="0.25">
      <c r="B5" s="23"/>
      <c r="C5" s="24" t="s">
        <v>13</v>
      </c>
      <c r="D5" s="24" t="s">
        <v>49</v>
      </c>
      <c r="M5" s="1"/>
    </row>
    <row r="6" spans="1:13" x14ac:dyDescent="0.25">
      <c r="B6" s="22" t="s">
        <v>18</v>
      </c>
      <c r="C6" s="23" t="s">
        <v>50</v>
      </c>
      <c r="D6" s="24"/>
      <c r="M6" s="1"/>
    </row>
    <row r="7" spans="1:13" x14ac:dyDescent="0.25">
      <c r="B7" s="23"/>
      <c r="C7" s="24" t="s">
        <v>14</v>
      </c>
      <c r="D7" s="24" t="s">
        <v>51</v>
      </c>
      <c r="M7" s="1"/>
    </row>
    <row r="8" spans="1:13" x14ac:dyDescent="0.25">
      <c r="B8" s="22" t="s">
        <v>19</v>
      </c>
      <c r="C8" s="22" t="s">
        <v>52</v>
      </c>
      <c r="M8" s="1"/>
    </row>
    <row r="9" spans="1:13" x14ac:dyDescent="0.25">
      <c r="A9" s="25"/>
      <c r="C9" s="26" t="s">
        <v>15</v>
      </c>
      <c r="D9" s="9" t="s">
        <v>74</v>
      </c>
      <c r="M9" s="1"/>
    </row>
    <row r="10" spans="1:13" x14ac:dyDescent="0.25">
      <c r="A10" s="25"/>
      <c r="B10" s="23"/>
      <c r="C10" s="26" t="s">
        <v>16</v>
      </c>
      <c r="D10" s="9" t="s">
        <v>75</v>
      </c>
      <c r="M10" s="1"/>
    </row>
    <row r="11" spans="1:13" x14ac:dyDescent="0.25">
      <c r="A11" s="19" t="s">
        <v>3</v>
      </c>
      <c r="B11" s="27"/>
      <c r="C11" s="28"/>
      <c r="D11" s="20"/>
      <c r="M11" s="1"/>
    </row>
    <row r="12" spans="1:13" x14ac:dyDescent="0.25">
      <c r="B12" s="22" t="s">
        <v>22</v>
      </c>
      <c r="C12" s="22" t="s">
        <v>53</v>
      </c>
      <c r="M12" s="1"/>
    </row>
    <row r="13" spans="1:13" x14ac:dyDescent="0.25">
      <c r="A13" s="25"/>
      <c r="B13" s="22"/>
      <c r="C13" s="24" t="s">
        <v>20</v>
      </c>
      <c r="D13" s="24" t="s">
        <v>54</v>
      </c>
      <c r="M13" s="1"/>
    </row>
    <row r="14" spans="1:13" x14ac:dyDescent="0.25">
      <c r="A14" s="25"/>
      <c r="B14" s="22" t="s">
        <v>23</v>
      </c>
      <c r="C14" s="22" t="s">
        <v>55</v>
      </c>
      <c r="M14" s="1"/>
    </row>
    <row r="15" spans="1:13" x14ac:dyDescent="0.25">
      <c r="A15" s="25"/>
      <c r="B15" s="22"/>
      <c r="C15" s="29" t="s">
        <v>21</v>
      </c>
      <c r="D15" s="29" t="s">
        <v>56</v>
      </c>
      <c r="M15" s="1"/>
    </row>
    <row r="16" spans="1:13" x14ac:dyDescent="0.25">
      <c r="A16" s="19" t="s">
        <v>5</v>
      </c>
      <c r="B16" s="30"/>
      <c r="C16" s="31"/>
      <c r="D16" s="31"/>
      <c r="M16" s="1"/>
    </row>
    <row r="17" spans="1:13" x14ac:dyDescent="0.25">
      <c r="B17" s="22" t="s">
        <v>27</v>
      </c>
      <c r="C17" s="22" t="s">
        <v>57</v>
      </c>
      <c r="M17" s="1"/>
    </row>
    <row r="18" spans="1:13" x14ac:dyDescent="0.25">
      <c r="A18" s="25"/>
      <c r="B18" s="22"/>
      <c r="C18" s="24" t="s">
        <v>24</v>
      </c>
      <c r="D18" s="9" t="s">
        <v>58</v>
      </c>
      <c r="M18" s="1"/>
    </row>
    <row r="19" spans="1:13" x14ac:dyDescent="0.25">
      <c r="A19" s="25"/>
      <c r="B19" s="22" t="s">
        <v>28</v>
      </c>
      <c r="C19" s="22" t="s">
        <v>59</v>
      </c>
      <c r="M19" s="1"/>
    </row>
    <row r="20" spans="1:13" x14ac:dyDescent="0.25">
      <c r="A20" s="25"/>
      <c r="B20" s="22"/>
      <c r="C20" s="24" t="s">
        <v>25</v>
      </c>
      <c r="D20" s="24" t="s">
        <v>60</v>
      </c>
      <c r="M20" s="1"/>
    </row>
    <row r="21" spans="1:13" x14ac:dyDescent="0.25">
      <c r="A21" s="25"/>
      <c r="B21" s="22" t="s">
        <v>29</v>
      </c>
      <c r="C21" s="22" t="s">
        <v>61</v>
      </c>
      <c r="M21" s="1"/>
    </row>
    <row r="22" spans="1:13" x14ac:dyDescent="0.25">
      <c r="A22" s="25"/>
      <c r="B22" s="22"/>
      <c r="C22" s="24" t="s">
        <v>26</v>
      </c>
      <c r="D22" s="24" t="s">
        <v>62</v>
      </c>
      <c r="M22" s="1"/>
    </row>
    <row r="23" spans="1:13" x14ac:dyDescent="0.25">
      <c r="A23" s="19" t="s">
        <v>7</v>
      </c>
      <c r="B23" s="30"/>
      <c r="C23" s="32"/>
      <c r="D23" s="32"/>
      <c r="M23" s="1"/>
    </row>
    <row r="24" spans="1:13" x14ac:dyDescent="0.25">
      <c r="B24" s="22" t="s">
        <v>33</v>
      </c>
      <c r="C24" s="22" t="s">
        <v>63</v>
      </c>
      <c r="M24" s="1"/>
    </row>
    <row r="25" spans="1:13" x14ac:dyDescent="0.25">
      <c r="A25" s="25"/>
      <c r="B25" s="22"/>
      <c r="C25" s="29" t="s">
        <v>30</v>
      </c>
      <c r="D25" s="29" t="s">
        <v>64</v>
      </c>
      <c r="M25" s="1"/>
    </row>
    <row r="26" spans="1:13" x14ac:dyDescent="0.25">
      <c r="A26" s="25"/>
      <c r="B26" s="22" t="s">
        <v>34</v>
      </c>
      <c r="C26" s="22" t="s">
        <v>65</v>
      </c>
      <c r="M26" s="1"/>
    </row>
    <row r="27" spans="1:13" x14ac:dyDescent="0.25">
      <c r="A27" s="25"/>
      <c r="B27" s="22"/>
      <c r="C27" s="29" t="s">
        <v>31</v>
      </c>
      <c r="D27" s="29" t="s">
        <v>66</v>
      </c>
      <c r="M27" s="1"/>
    </row>
    <row r="28" spans="1:13" x14ac:dyDescent="0.25">
      <c r="A28" s="25"/>
      <c r="B28" s="22" t="s">
        <v>35</v>
      </c>
      <c r="C28" s="22" t="s">
        <v>67</v>
      </c>
      <c r="M28" s="1"/>
    </row>
    <row r="29" spans="1:13" x14ac:dyDescent="0.25">
      <c r="A29" s="25"/>
      <c r="B29" s="22"/>
      <c r="C29" s="29" t="s">
        <v>32</v>
      </c>
      <c r="D29" s="29" t="s">
        <v>68</v>
      </c>
      <c r="M29" s="1"/>
    </row>
    <row r="30" spans="1:13" x14ac:dyDescent="0.25">
      <c r="A30" s="19" t="s">
        <v>9</v>
      </c>
      <c r="B30" s="30"/>
      <c r="C30" s="31"/>
      <c r="D30" s="31"/>
      <c r="M30" s="1"/>
    </row>
    <row r="31" spans="1:13" x14ac:dyDescent="0.25">
      <c r="B31" s="22" t="s">
        <v>39</v>
      </c>
      <c r="C31" s="22" t="s">
        <v>69</v>
      </c>
    </row>
    <row r="32" spans="1:13" x14ac:dyDescent="0.25">
      <c r="A32" s="25"/>
      <c r="B32" s="22"/>
      <c r="C32" s="29" t="s">
        <v>36</v>
      </c>
      <c r="D32" s="29" t="s">
        <v>70</v>
      </c>
    </row>
    <row r="33" spans="1:9" x14ac:dyDescent="0.25">
      <c r="A33" s="25"/>
      <c r="B33" s="22" t="s">
        <v>40</v>
      </c>
      <c r="C33" s="22" t="s">
        <v>71</v>
      </c>
    </row>
    <row r="34" spans="1:9" x14ac:dyDescent="0.25">
      <c r="A34" s="25"/>
      <c r="B34" s="22" t="s">
        <v>41</v>
      </c>
      <c r="C34" s="23" t="s">
        <v>72</v>
      </c>
    </row>
    <row r="35" spans="1:9" x14ac:dyDescent="0.25">
      <c r="A35" s="25"/>
      <c r="C35" s="29" t="s">
        <v>38</v>
      </c>
      <c r="D35" s="9" t="s">
        <v>73</v>
      </c>
    </row>
    <row r="36" spans="1:9" x14ac:dyDescent="0.25">
      <c r="A36" s="25"/>
    </row>
    <row r="37" spans="1:9" x14ac:dyDescent="0.25">
      <c r="A37" s="33"/>
      <c r="B37" s="34"/>
      <c r="C37" s="34"/>
    </row>
    <row r="38" spans="1:9" x14ac:dyDescent="0.25">
      <c r="A38" s="25"/>
      <c r="B38" s="35"/>
      <c r="C38" s="35"/>
    </row>
    <row r="39" spans="1:9" x14ac:dyDescent="0.25">
      <c r="A39" s="25"/>
      <c r="B39" s="35"/>
      <c r="C39" s="35"/>
    </row>
    <row r="44" spans="1:9" x14ac:dyDescent="0.25">
      <c r="I4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Рейтинговая таблица организаций</vt:lpstr>
      <vt:lpstr>Лист1</vt:lpstr>
      <vt:lpstr>Лист2</vt:lpstr>
      <vt:lpstr>для таблиц</vt:lpstr>
      <vt:lpstr>ИТОГ</vt:lpstr>
      <vt:lpstr>Лист3</vt:lpstr>
      <vt:lpstr>описание</vt:lpstr>
    </vt:vector>
  </TitlesOfParts>
  <Company>ООО АктивМаркетинг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2019-06-09T22:16:24Z</dcterms:created>
  <dcterms:modified xsi:type="dcterms:W3CDTF">2023-12-25T20:27:13Z</dcterms:modified>
</cp:coreProperties>
</file>